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9. สำนักงานสีเขียว ว.พลังงาน\green office 68-69\2568\"/>
    </mc:Choice>
  </mc:AlternateContent>
  <xr:revisionPtr revIDLastSave="0" documentId="8_{25C86E80-5CBD-4DD5-9E96-05A8B1715EA1}" xr6:coauthVersionLast="36" xr6:coauthVersionMax="36" xr10:uidLastSave="{00000000-0000-0000-0000-000000000000}"/>
  <bookViews>
    <workbookView xWindow="0" yWindow="0" windowWidth="15345" windowHeight="4500" tabRatio="898" activeTab="1" xr2:uid="{00000000-000D-0000-FFFF-FFFF00000000}"/>
  </bookViews>
  <sheets>
    <sheet name="สรุปการคำนวณ ปี 2568" sheetId="1" r:id="rId1"/>
    <sheet name="2568_Rawdata" sheetId="12" r:id="rId2"/>
    <sheet name="CH4จาก Septic tank 2568" sheetId="4" r:id="rId3"/>
    <sheet name="สรุปการคำนวณ ปี 2567" sheetId="8" r:id="rId4"/>
    <sheet name="2567_based year" sheetId="13" r:id="rId5"/>
    <sheet name="CH4จาก Septic tank 25..." sheetId="9" r:id="rId6"/>
    <sheet name="EF TGO AR5" sheetId="6" r:id="rId7"/>
  </sheets>
  <externalReferences>
    <externalReference r:id="rId8"/>
    <externalReference r:id="rId9"/>
    <externalReference r:id="rId10"/>
    <externalReference r:id="rId11"/>
  </externalReferences>
  <definedNames>
    <definedName name="\0" localSheetId="6">#REF!</definedName>
    <definedName name="\0" localSheetId="3">#REF!</definedName>
    <definedName name="\0">#REF!</definedName>
    <definedName name="\a" localSheetId="6">#REF!</definedName>
    <definedName name="\a">#REF!</definedName>
    <definedName name="\b" localSheetId="6">#REF!</definedName>
    <definedName name="\b">#REF!</definedName>
    <definedName name="\c" localSheetId="6">#REF!</definedName>
    <definedName name="\c">#REF!</definedName>
    <definedName name="\d" localSheetId="6">#REF!</definedName>
    <definedName name="\d">#REF!</definedName>
    <definedName name="\e" localSheetId="6">#REF!</definedName>
    <definedName name="\e">#REF!</definedName>
    <definedName name="\f" localSheetId="6">#REF!</definedName>
    <definedName name="\f">#REF!</definedName>
    <definedName name="\g" localSheetId="6">#REF!</definedName>
    <definedName name="\g">#REF!</definedName>
    <definedName name="\h" localSheetId="6">#REF!</definedName>
    <definedName name="\h">#REF!</definedName>
    <definedName name="\i" localSheetId="6">#REF!</definedName>
    <definedName name="\i">#REF!</definedName>
    <definedName name="\j" localSheetId="6">#REF!</definedName>
    <definedName name="\j">#REF!</definedName>
    <definedName name="\p" localSheetId="6">#REF!</definedName>
    <definedName name="\p">#REF!</definedName>
    <definedName name="\s" localSheetId="6">#REF!</definedName>
    <definedName name="\s">#REF!</definedName>
    <definedName name="\x" localSheetId="6">#REF!</definedName>
    <definedName name="\x">#REF!</definedName>
    <definedName name="\z" localSheetId="6">#REF!</definedName>
    <definedName name="\z">#REF!</definedName>
    <definedName name="___xlnm.Print_Area_11">"#N/A"</definedName>
    <definedName name="___xlnm.Print_Titles_14">#N/A</definedName>
    <definedName name="___xlnm.Print_Titles_14_1">#N/A</definedName>
    <definedName name="___xlnm.Print_Titles_14_2">#N/A</definedName>
    <definedName name="__shared_2_0_0">"#REF!*#REF!/1000"</definedName>
    <definedName name="__shared_2_0_0_1">"#REF!*#REF!/1000"</definedName>
    <definedName name="__shared_2_0_1">("#REF!*#REF!)/1000")</definedName>
    <definedName name="__shared_2_0_1_1">("#REF!*#REF!)/1000")</definedName>
    <definedName name="__shared_2_0_2">("#REF!*#REF!)/1000")</definedName>
    <definedName name="__shared_2_0_2_1">("#REF!*#REF!)/1000")</definedName>
    <definedName name="__shared_2_0_3">("#REF!*#REF!)/1000")</definedName>
    <definedName name="__shared_2_0_3_1">("#REF!*#REF!)/1000")</definedName>
    <definedName name="__shared_2_0_4">("#REF!*#REF!)/1000")</definedName>
    <definedName name="__shared_2_0_4_1">("#REF!*#REF!)/1000")</definedName>
    <definedName name="__shared_3_0_0">SUM("#REF!)")</definedName>
    <definedName name="__shared_3_0_0_1">SUM("#REF!)")</definedName>
    <definedName name="__xlnm.Print_Area_11">"#N/A"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">([1]PAPER!$A:$U,[1]PAPER!$1:$5)</definedName>
    <definedName name="A" localSheetId="6">#REF!</definedName>
    <definedName name="A">#REF!</definedName>
    <definedName name="B" localSheetId="6">#REF!</definedName>
    <definedName name="B">#REF!</definedName>
    <definedName name="BTU" localSheetId="6">[2]ม.ค.!$C$2</definedName>
    <definedName name="BTU">[3]ม.ค.!$C$2</definedName>
    <definedName name="BTU_16" localSheetId="6">#REF!</definedName>
    <definedName name="BTU_16">#REF!</definedName>
    <definedName name="BTU_17" localSheetId="6">#REF!</definedName>
    <definedName name="BTU_17">#REF!</definedName>
    <definedName name="BTU_18" localSheetId="6">#REF!</definedName>
    <definedName name="BTU_18">#REF!</definedName>
    <definedName name="BTU_19" localSheetId="6">#REF!</definedName>
    <definedName name="BTU_19">#REF!</definedName>
    <definedName name="BTU_20" localSheetId="6">#REF!</definedName>
    <definedName name="BTU_20">#REF!</definedName>
    <definedName name="BTU_21" localSheetId="6">#REF!</definedName>
    <definedName name="BTU_21">#REF!</definedName>
    <definedName name="BTU_22" localSheetId="6">#REF!</definedName>
    <definedName name="BTU_22">#REF!</definedName>
    <definedName name="BTU_23" localSheetId="6">#REF!</definedName>
    <definedName name="BTU_23">#REF!</definedName>
    <definedName name="BTU_24" localSheetId="6">#REF!</definedName>
    <definedName name="BTU_24">#REF!</definedName>
    <definedName name="BTU_25" localSheetId="6">#REF!</definedName>
    <definedName name="BTU_25">#REF!</definedName>
    <definedName name="BTU_26" localSheetId="6">#REF!</definedName>
    <definedName name="BTU_26">#REF!</definedName>
    <definedName name="C_" localSheetId="6">#REF!</definedName>
    <definedName name="C_">#REF!</definedName>
    <definedName name="Cal_16" localSheetId="6">#REF!</definedName>
    <definedName name="Cal_16">#REF!</definedName>
    <definedName name="Cal_17" localSheetId="6">#REF!</definedName>
    <definedName name="Cal_17">#REF!</definedName>
    <definedName name="Cal_18" localSheetId="6">#REF!</definedName>
    <definedName name="Cal_18">#REF!</definedName>
    <definedName name="Cal_19" localSheetId="6">#REF!</definedName>
    <definedName name="Cal_19">#REF!</definedName>
    <definedName name="Cal_20" localSheetId="6">#REF!</definedName>
    <definedName name="Cal_20">#REF!</definedName>
    <definedName name="Cal_21" localSheetId="6">#REF!</definedName>
    <definedName name="Cal_21">#REF!</definedName>
    <definedName name="Cal_22" localSheetId="6">#REF!</definedName>
    <definedName name="Cal_22">#REF!</definedName>
    <definedName name="Cal_23" localSheetId="6">#REF!</definedName>
    <definedName name="Cal_23">#REF!</definedName>
    <definedName name="Cal_24" localSheetId="6">#REF!</definedName>
    <definedName name="Cal_24">#REF!</definedName>
    <definedName name="Cal_25" localSheetId="6">#REF!</definedName>
    <definedName name="Cal_25">#REF!</definedName>
    <definedName name="Cal_26" localSheetId="6">#REF!</definedName>
    <definedName name="Cal_26">#REF!</definedName>
    <definedName name="CAT" localSheetId="6">#REF!</definedName>
    <definedName name="CAT">#REF!</definedName>
    <definedName name="D" localSheetId="6">#REF!</definedName>
    <definedName name="D">#REF!</definedName>
    <definedName name="DOG" localSheetId="6">#REF!</definedName>
    <definedName name="DOG">#REF!</definedName>
    <definedName name="E" localSheetId="6">#REF!</definedName>
    <definedName name="E">#REF!</definedName>
    <definedName name="Ein" localSheetId="6">#REF!</definedName>
    <definedName name="Ein">#REF!</definedName>
    <definedName name="Eout" localSheetId="6">#REF!</definedName>
    <definedName name="Eout">#REF!</definedName>
    <definedName name="Excel_BuiltIn__FilterDatabase">"#REF!"</definedName>
    <definedName name="Excel_BuiltIn__FilterDatabase_1">"#REF!"</definedName>
    <definedName name="Excel_BuiltIn__FilterDatabase_2">"#REF!"</definedName>
    <definedName name="Excel_BuiltIn__FilterDatabase_3">"#REF!"</definedName>
    <definedName name="Excel_BuiltIn_Print_Area_1">"#REF!"</definedName>
    <definedName name="Excel_BuiltIn_Print_Area_1_1">"#REF!"</definedName>
    <definedName name="Excel_BuiltIn_Print_Area_1_2">"#REF!"</definedName>
    <definedName name="Excel_BuiltIn_Print_Area_1_3">"#REF!"</definedName>
    <definedName name="Excel_BuiltIn_Print_Area_1_4">"#REF!"</definedName>
    <definedName name="Excel_BuiltIn_Print_Area_1_5">"#REF!"</definedName>
    <definedName name="F" localSheetId="6">#REF!</definedName>
    <definedName name="F">#REF!</definedName>
    <definedName name="Fuel">'[4]ม_ค_ _2_'!#REF!</definedName>
    <definedName name="Fuel_10">'[4]ก_ค_ _2_'!#REF!</definedName>
    <definedName name="Fuel_11">'[4]ส_ค_ _2_'!#REF!</definedName>
    <definedName name="Fuel_12">'[4]ก_ย_ _2_'!#REF!</definedName>
    <definedName name="Fuel_13">'[4]ต_ค_ _2_'!#REF!</definedName>
    <definedName name="Fuel_14">'[4]พ_ย_ _2_'!#REF!</definedName>
    <definedName name="Fuel_15">'[4]ธ_ค_ _2_'!#REF!</definedName>
    <definedName name="Fuel_16" localSheetId="6">#REF!</definedName>
    <definedName name="Fuel_16">#REF!</definedName>
    <definedName name="Fuel_17" localSheetId="6">#REF!</definedName>
    <definedName name="Fuel_17">#REF!</definedName>
    <definedName name="Fuel_18" localSheetId="6">#REF!</definedName>
    <definedName name="Fuel_18">#REF!</definedName>
    <definedName name="Fuel_19" localSheetId="6">#REF!</definedName>
    <definedName name="Fuel_19">#REF!</definedName>
    <definedName name="Fuel_20" localSheetId="6">#REF!</definedName>
    <definedName name="Fuel_20">#REF!</definedName>
    <definedName name="Fuel_21" localSheetId="6">#REF!</definedName>
    <definedName name="Fuel_21">#REF!</definedName>
    <definedName name="Fuel_22" localSheetId="6">#REF!</definedName>
    <definedName name="Fuel_22">#REF!</definedName>
    <definedName name="Fuel_23" localSheetId="6">#REF!</definedName>
    <definedName name="Fuel_23">#REF!</definedName>
    <definedName name="Fuel_24" localSheetId="6">#REF!</definedName>
    <definedName name="Fuel_24">#REF!</definedName>
    <definedName name="Fuel_25" localSheetId="6">#REF!</definedName>
    <definedName name="Fuel_25">#REF!</definedName>
    <definedName name="Fuel_26" localSheetId="6">#REF!</definedName>
    <definedName name="Fuel_26">#REF!</definedName>
    <definedName name="Fuel_5">'[4]ก_พ_ _2_'!#REF!</definedName>
    <definedName name="Fuel_6">'[4]ม___ค_ _2_'!#REF!</definedName>
    <definedName name="Fuel_7">'[4]เม_ย_ _2_'!#REF!</definedName>
    <definedName name="Fuel_8">'[4]พ_ค_ _2_'!#REF!</definedName>
    <definedName name="Fuel_9">'[4]ม__ย_ _2_'!#REF!</definedName>
    <definedName name="Fuel_i_10">'[4]ก_ค_ _2_'!#REF!</definedName>
    <definedName name="Fuel_i_11">'[4]ส_ค_ _2_'!#REF!</definedName>
    <definedName name="Fuel_i_12">'[4]ก_ย_ _2_'!#REF!</definedName>
    <definedName name="Fuel_i_13">'[4]ต_ค_ _2_'!#REF!</definedName>
    <definedName name="Fuel_i_14">'[4]พ_ย_ _2_'!#REF!</definedName>
    <definedName name="Fuel_i_15">'[4]ธ_ค_ _2_'!#REF!</definedName>
    <definedName name="Fuel_i_16" localSheetId="6">#REF!</definedName>
    <definedName name="Fuel_i_16">#REF!</definedName>
    <definedName name="Fuel_i_17" localSheetId="6">#REF!</definedName>
    <definedName name="Fuel_i_17">#REF!</definedName>
    <definedName name="Fuel_i_18" localSheetId="6">#REF!</definedName>
    <definedName name="Fuel_i_18">#REF!</definedName>
    <definedName name="Fuel_i_19" localSheetId="6">#REF!</definedName>
    <definedName name="Fuel_i_19">#REF!</definedName>
    <definedName name="Fuel_i_20" localSheetId="6">#REF!</definedName>
    <definedName name="Fuel_i_20">#REF!</definedName>
    <definedName name="Fuel_i_21" localSheetId="6">#REF!</definedName>
    <definedName name="Fuel_i_21">#REF!</definedName>
    <definedName name="Fuel_i_22" localSheetId="6">#REF!</definedName>
    <definedName name="Fuel_i_22">#REF!</definedName>
    <definedName name="Fuel_i_23" localSheetId="6">#REF!</definedName>
    <definedName name="Fuel_i_23">#REF!</definedName>
    <definedName name="Fuel_i_24" localSheetId="6">#REF!</definedName>
    <definedName name="Fuel_i_24">#REF!</definedName>
    <definedName name="Fuel_i_25" localSheetId="6">#REF!</definedName>
    <definedName name="Fuel_i_25">#REF!</definedName>
    <definedName name="Fuel_i_26" localSheetId="6">#REF!</definedName>
    <definedName name="Fuel_i_26">#REF!</definedName>
    <definedName name="Fuel_i_5">'[4]ก_พ_ _2_'!#REF!</definedName>
    <definedName name="Fuel_i_6">'[4]ม___ค_ _2_'!#REF!</definedName>
    <definedName name="Fuel_i_7">'[4]เม_ย_ _2_'!#REF!</definedName>
    <definedName name="Fuel_i_8">'[4]พ_ค_ _2_'!#REF!</definedName>
    <definedName name="Fuel_i_9">'[4]ม__ย_ _2_'!#REF!</definedName>
    <definedName name="Fuel_in" localSheetId="6">#REF!</definedName>
    <definedName name="Fuel_in">#REF!</definedName>
    <definedName name="FuelEnergy" localSheetId="6">#REF!</definedName>
    <definedName name="FuelEnergy">#REF!</definedName>
    <definedName name="G" localSheetId="6">#REF!</definedName>
    <definedName name="G">#REF!</definedName>
    <definedName name="Gross">'[4]ม_ค_ _2_'!#REF!</definedName>
    <definedName name="Gross_10">'[4]ก_ค_ _2_'!#REF!</definedName>
    <definedName name="Gross_11">'[4]ส_ค_ _2_'!#REF!</definedName>
    <definedName name="Gross_12">'[4]ก_ย_ _2_'!#REF!</definedName>
    <definedName name="Gross_13">'[4]ต_ค_ _2_'!#REF!</definedName>
    <definedName name="Gross_14">'[4]พ_ย_ _2_'!#REF!</definedName>
    <definedName name="Gross_15">'[4]ธ_ค_ _2_'!#REF!</definedName>
    <definedName name="Gross_16" localSheetId="6">#REF!</definedName>
    <definedName name="Gross_16">#REF!</definedName>
    <definedName name="Gross_17" localSheetId="6">#REF!</definedName>
    <definedName name="Gross_17">#REF!</definedName>
    <definedName name="Gross_18" localSheetId="6">#REF!</definedName>
    <definedName name="Gross_18">#REF!</definedName>
    <definedName name="Gross_19" localSheetId="6">#REF!</definedName>
    <definedName name="Gross_19">#REF!</definedName>
    <definedName name="Gross_20" localSheetId="6">#REF!</definedName>
    <definedName name="Gross_20">#REF!</definedName>
    <definedName name="Gross_21" localSheetId="6">#REF!</definedName>
    <definedName name="Gross_21">#REF!</definedName>
    <definedName name="Gross_22" localSheetId="6">#REF!</definedName>
    <definedName name="Gross_22">#REF!</definedName>
    <definedName name="Gross_23" localSheetId="6">#REF!</definedName>
    <definedName name="Gross_23">#REF!</definedName>
    <definedName name="Gross_24" localSheetId="6">#REF!</definedName>
    <definedName name="Gross_24">#REF!</definedName>
    <definedName name="Gross_25" localSheetId="6">#REF!</definedName>
    <definedName name="Gross_25">#REF!</definedName>
    <definedName name="Gross_26" localSheetId="6">#REF!</definedName>
    <definedName name="Gross_26">#REF!</definedName>
    <definedName name="Gross_5">'[4]ก_พ_ _2_'!#REF!</definedName>
    <definedName name="Gross_6">'[4]ม___ค_ _2_'!#REF!</definedName>
    <definedName name="Gross_7">'[4]เม_ย_ _2_'!#REF!</definedName>
    <definedName name="Gross_8">'[4]พ_ค_ _2_'!#REF!</definedName>
    <definedName name="Gross_9">'[4]ม__ย_ _2_'!#REF!</definedName>
    <definedName name="H" localSheetId="6">#REF!</definedName>
    <definedName name="H">#REF!</definedName>
    <definedName name="HEAD" localSheetId="6">#REF!</definedName>
    <definedName name="HEAD">#REF!</definedName>
    <definedName name="I" localSheetId="6">#REF!</definedName>
    <definedName name="I">#REF!</definedName>
    <definedName name="J" localSheetId="6">#REF!</definedName>
    <definedName name="J">#REF!</definedName>
    <definedName name="J._16" localSheetId="6">#REF!</definedName>
    <definedName name="J._16">#REF!</definedName>
    <definedName name="J._17" localSheetId="6">#REF!</definedName>
    <definedName name="J._17">#REF!</definedName>
    <definedName name="J._18" localSheetId="6">#REF!</definedName>
    <definedName name="J._18">#REF!</definedName>
    <definedName name="J._19" localSheetId="6">#REF!</definedName>
    <definedName name="J._19">#REF!</definedName>
    <definedName name="J._20" localSheetId="6">#REF!</definedName>
    <definedName name="J._20">#REF!</definedName>
    <definedName name="J._21" localSheetId="6">#REF!</definedName>
    <definedName name="J._21">#REF!</definedName>
    <definedName name="J._22" localSheetId="6">#REF!</definedName>
    <definedName name="J._22">#REF!</definedName>
    <definedName name="J._23" localSheetId="6">#REF!</definedName>
    <definedName name="J._23">#REF!</definedName>
    <definedName name="J._24" localSheetId="6">#REF!</definedName>
    <definedName name="J._24">#REF!</definedName>
    <definedName name="J._25" localSheetId="6">#REF!</definedName>
    <definedName name="J._25">#REF!</definedName>
    <definedName name="J._26" localSheetId="6">#REF!</definedName>
    <definedName name="J._26">#REF!</definedName>
    <definedName name="kJ" localSheetId="6">#REF!</definedName>
    <definedName name="kJ">#REF!</definedName>
    <definedName name="LHV" localSheetId="6">#REF!</definedName>
    <definedName name="LHV">#REF!</definedName>
    <definedName name="M" localSheetId="6">#REF!</definedName>
    <definedName name="M">#REF!</definedName>
    <definedName name="MONTHL1" localSheetId="6">#REF!</definedName>
    <definedName name="MONTHL1">#REF!</definedName>
    <definedName name="Net">'[4]ม_ค_ _2_'!#REF!</definedName>
    <definedName name="Net_10">'[4]ก_ค_ _2_'!#REF!</definedName>
    <definedName name="Net_11">'[4]ส_ค_ _2_'!#REF!</definedName>
    <definedName name="Net_12">'[4]ก_ย_ _2_'!#REF!</definedName>
    <definedName name="Net_13">'[4]ต_ค_ _2_'!#REF!</definedName>
    <definedName name="Net_14">'[4]พ_ย_ _2_'!#REF!</definedName>
    <definedName name="Net_15">'[4]ธ_ค_ _2_'!#REF!</definedName>
    <definedName name="Net_16" localSheetId="6">#REF!</definedName>
    <definedName name="Net_16">#REF!</definedName>
    <definedName name="Net_17" localSheetId="6">#REF!</definedName>
    <definedName name="Net_17">#REF!</definedName>
    <definedName name="Net_18" localSheetId="6">#REF!</definedName>
    <definedName name="Net_18">#REF!</definedName>
    <definedName name="Net_19" localSheetId="6">#REF!</definedName>
    <definedName name="Net_19">#REF!</definedName>
    <definedName name="Net_20" localSheetId="6">#REF!</definedName>
    <definedName name="Net_20">#REF!</definedName>
    <definedName name="Net_21" localSheetId="6">#REF!</definedName>
    <definedName name="Net_21">#REF!</definedName>
    <definedName name="Net_22" localSheetId="6">#REF!</definedName>
    <definedName name="Net_22">#REF!</definedName>
    <definedName name="Net_23" localSheetId="6">#REF!</definedName>
    <definedName name="Net_23">#REF!</definedName>
    <definedName name="Net_24" localSheetId="6">#REF!</definedName>
    <definedName name="Net_24">#REF!</definedName>
    <definedName name="Net_25" localSheetId="6">#REF!</definedName>
    <definedName name="Net_25">#REF!</definedName>
    <definedName name="Net_26" localSheetId="6">#REF!</definedName>
    <definedName name="Net_26">#REF!</definedName>
    <definedName name="Net_5">'[4]ก_พ_ _2_'!#REF!</definedName>
    <definedName name="Net_6">'[4]ม___ค_ _2_'!#REF!</definedName>
    <definedName name="Net_7">'[4]เม_ย_ _2_'!#REF!</definedName>
    <definedName name="Net_8">'[4]พ_ค_ _2_'!#REF!</definedName>
    <definedName name="Net_9">'[4]ม__ย_ _2_'!#REF!</definedName>
    <definedName name="PoEnergy" localSheetId="6">#REF!</definedName>
    <definedName name="PoEnergy">#REF!</definedName>
    <definedName name="Power_10">'[4]ก_ค_ _2_'!#REF!</definedName>
    <definedName name="Power_11">'[4]ส_ค_ _2_'!#REF!</definedName>
    <definedName name="Power_12">'[4]ก_ย_ _2_'!#REF!</definedName>
    <definedName name="Power_13">'[4]ต_ค_ _2_'!#REF!</definedName>
    <definedName name="Power_14">'[4]พ_ย_ _2_'!#REF!</definedName>
    <definedName name="Power_15">'[4]ธ_ค_ _2_'!#REF!</definedName>
    <definedName name="Power_16" localSheetId="6">#REF!</definedName>
    <definedName name="Power_16">#REF!</definedName>
    <definedName name="Power_17" localSheetId="6">#REF!</definedName>
    <definedName name="Power_17">#REF!</definedName>
    <definedName name="Power_18" localSheetId="6">#REF!</definedName>
    <definedName name="Power_18">#REF!</definedName>
    <definedName name="Power_19" localSheetId="6">#REF!</definedName>
    <definedName name="Power_19">#REF!</definedName>
    <definedName name="Power_20" localSheetId="6">#REF!</definedName>
    <definedName name="Power_20">#REF!</definedName>
    <definedName name="Power_21" localSheetId="6">#REF!</definedName>
    <definedName name="Power_21">#REF!</definedName>
    <definedName name="Power_22" localSheetId="6">#REF!</definedName>
    <definedName name="Power_22">#REF!</definedName>
    <definedName name="Power_23" localSheetId="6">#REF!</definedName>
    <definedName name="Power_23">#REF!</definedName>
    <definedName name="Power_24" localSheetId="6">#REF!</definedName>
    <definedName name="Power_24">#REF!</definedName>
    <definedName name="Power_25" localSheetId="6">#REF!</definedName>
    <definedName name="Power_25">#REF!</definedName>
    <definedName name="Power_26" localSheetId="6">#REF!</definedName>
    <definedName name="Power_26">#REF!</definedName>
    <definedName name="Power_5">'[4]ก_พ_ _2_'!#REF!</definedName>
    <definedName name="Power_6">'[4]ม___ค_ _2_'!#REF!</definedName>
    <definedName name="Power_7">'[4]เม_ย_ _2_'!#REF!</definedName>
    <definedName name="Power_8">'[4]พ_ค_ _2_'!#REF!</definedName>
    <definedName name="Power_9">'[4]ม__ย_ _2_'!#REF!</definedName>
    <definedName name="Power_i_10">'[4]ก_ค_ _2_'!#REF!</definedName>
    <definedName name="Power_i_11">'[4]ส_ค_ _2_'!#REF!</definedName>
    <definedName name="Power_i_12">'[4]ก_ย_ _2_'!#REF!</definedName>
    <definedName name="Power_i_13">'[4]ต_ค_ _2_'!#REF!</definedName>
    <definedName name="Power_i_14">'[4]พ_ย_ _2_'!#REF!</definedName>
    <definedName name="Power_i_15">'[4]ธ_ค_ _2_'!#REF!</definedName>
    <definedName name="Power_i_16" localSheetId="6">#REF!</definedName>
    <definedName name="Power_i_16">#REF!</definedName>
    <definedName name="Power_i_17" localSheetId="6">#REF!</definedName>
    <definedName name="Power_i_17">#REF!</definedName>
    <definedName name="Power_i_18" localSheetId="6">#REF!</definedName>
    <definedName name="Power_i_18">#REF!</definedName>
    <definedName name="Power_i_19" localSheetId="6">#REF!</definedName>
    <definedName name="Power_i_19">#REF!</definedName>
    <definedName name="Power_i_20" localSheetId="6">#REF!</definedName>
    <definedName name="Power_i_20">#REF!</definedName>
    <definedName name="Power_i_21" localSheetId="6">#REF!</definedName>
    <definedName name="Power_i_21">#REF!</definedName>
    <definedName name="Power_i_22" localSheetId="6">#REF!</definedName>
    <definedName name="Power_i_22">#REF!</definedName>
    <definedName name="Power_i_23" localSheetId="6">#REF!</definedName>
    <definedName name="Power_i_23">#REF!</definedName>
    <definedName name="Power_i_24" localSheetId="6">#REF!</definedName>
    <definedName name="Power_i_24">#REF!</definedName>
    <definedName name="Power_i_25" localSheetId="6">#REF!</definedName>
    <definedName name="Power_i_25">#REF!</definedName>
    <definedName name="Power_i_26" localSheetId="6">#REF!</definedName>
    <definedName name="Power_i_26">#REF!</definedName>
    <definedName name="Power_i_5">'[4]ก_พ_ _2_'!#REF!</definedName>
    <definedName name="Power_i_6">'[4]ม___ค_ _2_'!#REF!</definedName>
    <definedName name="Power_i_7">'[4]เม_ย_ _2_'!#REF!</definedName>
    <definedName name="Power_i_8">'[4]พ_ค_ _2_'!#REF!</definedName>
    <definedName name="Power_i_9">'[4]ม__ย_ _2_'!#REF!</definedName>
    <definedName name="Power_o">'[4]ม_ค_ _2_'!#REF!</definedName>
    <definedName name="Power_o_10">'[4]ก_ค_ _2_'!#REF!</definedName>
    <definedName name="Power_o_11">'[4]ส_ค_ _2_'!#REF!</definedName>
    <definedName name="Power_o_12">'[4]ก_ย_ _2_'!#REF!</definedName>
    <definedName name="Power_o_13">'[4]ต_ค_ _2_'!#REF!</definedName>
    <definedName name="Power_o_14">'[4]พ_ย_ _2_'!#REF!</definedName>
    <definedName name="Power_o_15">'[4]ธ_ค_ _2_'!#REF!</definedName>
    <definedName name="Power_o_16" localSheetId="6">#REF!</definedName>
    <definedName name="Power_o_16">#REF!</definedName>
    <definedName name="Power_o_17" localSheetId="6">#REF!</definedName>
    <definedName name="Power_o_17">#REF!</definedName>
    <definedName name="Power_o_18" localSheetId="6">#REF!</definedName>
    <definedName name="Power_o_18">#REF!</definedName>
    <definedName name="Power_o_19" localSheetId="6">#REF!</definedName>
    <definedName name="Power_o_19">#REF!</definedName>
    <definedName name="Power_o_20" localSheetId="6">#REF!</definedName>
    <definedName name="Power_o_20">#REF!</definedName>
    <definedName name="Power_o_21" localSheetId="6">#REF!</definedName>
    <definedName name="Power_o_21">#REF!</definedName>
    <definedName name="Power_o_22" localSheetId="6">#REF!</definedName>
    <definedName name="Power_o_22">#REF!</definedName>
    <definedName name="Power_o_23" localSheetId="6">#REF!</definedName>
    <definedName name="Power_o_23">#REF!</definedName>
    <definedName name="Power_o_24" localSheetId="6">#REF!</definedName>
    <definedName name="Power_o_24">#REF!</definedName>
    <definedName name="Power_o_25" localSheetId="6">#REF!</definedName>
    <definedName name="Power_o_25">#REF!</definedName>
    <definedName name="Power_o_26" localSheetId="6">#REF!</definedName>
    <definedName name="Power_o_26">#REF!</definedName>
    <definedName name="Power_o_5">'[4]ก_พ_ _2_'!#REF!</definedName>
    <definedName name="Power_o_6">'[4]ม___ค_ _2_'!#REF!</definedName>
    <definedName name="Power_o_7">'[4]เม_ย_ _2_'!#REF!</definedName>
    <definedName name="Power_o_8">'[4]พ_ค_ _2_'!#REF!</definedName>
    <definedName name="Power_o_9">'[4]ม__ย_ _2_'!#REF!</definedName>
    <definedName name="_xlnm.Print_Area" localSheetId="6">'EF TGO AR5'!$A$1:$L$128</definedName>
    <definedName name="_xlnm.Print_Area" localSheetId="3">'สรุปการคำนวณ ปี 2567'!$A$1:$AF$67</definedName>
    <definedName name="_xlnm.Print_Area" localSheetId="0">'สรุปการคำนวณ ปี 2568'!$A$1:$AF$169</definedName>
    <definedName name="Print_Area_MI" localSheetId="6">#REF!</definedName>
    <definedName name="Print_Area_MI">#REF!</definedName>
    <definedName name="Serv" localSheetId="6">#REF!</definedName>
    <definedName name="Serv">#REF!</definedName>
    <definedName name="Servc" localSheetId="6">#REF!</definedName>
    <definedName name="Servc">#REF!</definedName>
    <definedName name="Service_10">'[4]ก_ค_ _2_'!#REF!</definedName>
    <definedName name="Service_11">'[4]ส_ค_ _2_'!#REF!</definedName>
    <definedName name="Service_12">'[4]ก_ย_ _2_'!#REF!</definedName>
    <definedName name="Service_13">'[4]ต_ค_ _2_'!#REF!</definedName>
    <definedName name="Service_14">'[4]พ_ย_ _2_'!#REF!</definedName>
    <definedName name="Service_15">'[4]ธ_ค_ _2_'!#REF!</definedName>
    <definedName name="Service_16" localSheetId="6">#REF!</definedName>
    <definedName name="Service_16">#REF!</definedName>
    <definedName name="Service_17" localSheetId="6">#REF!</definedName>
    <definedName name="Service_17">#REF!</definedName>
    <definedName name="Service_18" localSheetId="6">#REF!</definedName>
    <definedName name="Service_18">#REF!</definedName>
    <definedName name="Service_19" localSheetId="6">#REF!</definedName>
    <definedName name="Service_19">#REF!</definedName>
    <definedName name="Service_20" localSheetId="6">#REF!</definedName>
    <definedName name="Service_20">#REF!</definedName>
    <definedName name="Service_21" localSheetId="6">#REF!</definedName>
    <definedName name="Service_21">#REF!</definedName>
    <definedName name="Service_22" localSheetId="6">#REF!</definedName>
    <definedName name="Service_22">#REF!</definedName>
    <definedName name="Service_23" localSheetId="6">#REF!</definedName>
    <definedName name="Service_23">#REF!</definedName>
    <definedName name="Service_24" localSheetId="6">#REF!</definedName>
    <definedName name="Service_24">#REF!</definedName>
    <definedName name="Service_25" localSheetId="6">#REF!</definedName>
    <definedName name="Service_25">#REF!</definedName>
    <definedName name="Service_26" localSheetId="6">#REF!</definedName>
    <definedName name="Service_26">#REF!</definedName>
    <definedName name="Service_5">'[4]ก_พ_ _2_'!#REF!</definedName>
    <definedName name="Service_6">'[4]ม___ค_ _2_'!#REF!</definedName>
    <definedName name="Service_7">'[4]เม_ย_ _2_'!#REF!</definedName>
    <definedName name="Service_8">'[4]พ_ค_ _2_'!#REF!</definedName>
    <definedName name="Service_9">'[4]ม__ย_ _2_'!#REF!</definedName>
    <definedName name="ThEnergy" localSheetId="6">#REF!</definedName>
    <definedName name="ThEnergy">#REF!</definedName>
    <definedName name="Thermal">'[4]ม_ค_ _2_'!#REF!</definedName>
    <definedName name="Thermal_10">'[4]ก_ค_ _2_'!#REF!</definedName>
    <definedName name="Thermal_11">'[4]ส_ค_ _2_'!#REF!</definedName>
    <definedName name="Thermal_12">'[4]ก_ย_ _2_'!#REF!</definedName>
    <definedName name="Thermal_13">'[4]ต_ค_ _2_'!#REF!</definedName>
    <definedName name="Thermal_14">'[4]พ_ย_ _2_'!#REF!</definedName>
    <definedName name="Thermal_15">'[4]ธ_ค_ _2_'!#REF!</definedName>
    <definedName name="Thermal_16" localSheetId="6">#REF!</definedName>
    <definedName name="Thermal_16">#REF!</definedName>
    <definedName name="Thermal_17" localSheetId="6">#REF!</definedName>
    <definedName name="Thermal_17">#REF!</definedName>
    <definedName name="Thermal_18" localSheetId="6">#REF!</definedName>
    <definedName name="Thermal_18">#REF!</definedName>
    <definedName name="Thermal_19" localSheetId="6">#REF!</definedName>
    <definedName name="Thermal_19">#REF!</definedName>
    <definedName name="Thermal_20" localSheetId="6">#REF!</definedName>
    <definedName name="Thermal_20">#REF!</definedName>
    <definedName name="Thermal_21" localSheetId="6">#REF!</definedName>
    <definedName name="Thermal_21">#REF!</definedName>
    <definedName name="Thermal_22" localSheetId="6">#REF!</definedName>
    <definedName name="Thermal_22">#REF!</definedName>
    <definedName name="Thermal_23" localSheetId="6">#REF!</definedName>
    <definedName name="Thermal_23">#REF!</definedName>
    <definedName name="Thermal_24" localSheetId="6">#REF!</definedName>
    <definedName name="Thermal_24">#REF!</definedName>
    <definedName name="Thermal_25" localSheetId="6">#REF!</definedName>
    <definedName name="Thermal_25">#REF!</definedName>
    <definedName name="Thermal_26" localSheetId="6">#REF!</definedName>
    <definedName name="Thermal_26">#REF!</definedName>
    <definedName name="Thermal_5">'[4]ก_พ_ _2_'!#REF!</definedName>
    <definedName name="Thermal_6">'[4]ม___ค_ _2_'!#REF!</definedName>
    <definedName name="Thermal_7">'[4]เม_ย_ _2_'!#REF!</definedName>
    <definedName name="Thermal_8">'[4]พ_ค_ _2_'!#REF!</definedName>
    <definedName name="Thermal_9">'[4]ม__ย_ _2_'!#REF!</definedName>
    <definedName name="Thermal_i_10">'[4]ก_ค_ _2_'!#REF!</definedName>
    <definedName name="Thermal_i_11">'[4]ส_ค_ _2_'!#REF!</definedName>
    <definedName name="Thermal_i_12">'[4]ก_ย_ _2_'!#REF!</definedName>
    <definedName name="Thermal_i_13">'[4]ต_ค_ _2_'!#REF!</definedName>
    <definedName name="Thermal_i_14">'[4]พ_ย_ _2_'!#REF!</definedName>
    <definedName name="Thermal_i_15">'[4]ธ_ค_ _2_'!#REF!</definedName>
    <definedName name="Thermal_i_16" localSheetId="6">#REF!</definedName>
    <definedName name="Thermal_i_16">#REF!</definedName>
    <definedName name="Thermal_i_17" localSheetId="6">#REF!</definedName>
    <definedName name="Thermal_i_17">#REF!</definedName>
    <definedName name="Thermal_i_18" localSheetId="6">#REF!</definedName>
    <definedName name="Thermal_i_18">#REF!</definedName>
    <definedName name="Thermal_i_19" localSheetId="6">#REF!</definedName>
    <definedName name="Thermal_i_19">#REF!</definedName>
    <definedName name="Thermal_i_20" localSheetId="6">#REF!</definedName>
    <definedName name="Thermal_i_20">#REF!</definedName>
    <definedName name="Thermal_i_21" localSheetId="6">#REF!</definedName>
    <definedName name="Thermal_i_21">#REF!</definedName>
    <definedName name="Thermal_i_22" localSheetId="6">#REF!</definedName>
    <definedName name="Thermal_i_22">#REF!</definedName>
    <definedName name="Thermal_i_23" localSheetId="6">#REF!</definedName>
    <definedName name="Thermal_i_23">#REF!</definedName>
    <definedName name="Thermal_i_24" localSheetId="6">#REF!</definedName>
    <definedName name="Thermal_i_24">#REF!</definedName>
    <definedName name="Thermal_i_25" localSheetId="6">#REF!</definedName>
    <definedName name="Thermal_i_25">#REF!</definedName>
    <definedName name="Thermal_i_26" localSheetId="6">#REF!</definedName>
    <definedName name="Thermal_i_26">#REF!</definedName>
    <definedName name="Thermal_i_5">'[4]ก_พ_ _2_'!#REF!</definedName>
    <definedName name="Thermal_i_6">'[4]ม___ค_ _2_'!#REF!</definedName>
    <definedName name="Thermal_i_7">'[4]เม_ย_ _2_'!#REF!</definedName>
    <definedName name="Thermal_i_8">'[4]พ_ค_ _2_'!#REF!</definedName>
    <definedName name="Thermal_i_9">'[4]ม__ย_ _2_'!#REF!</definedName>
    <definedName name="Thermal_o">'[4]ม_ค_ _2_'!#REF!</definedName>
    <definedName name="Thermal_o_10">'[4]ก_ค_ _2_'!#REF!</definedName>
    <definedName name="Thermal_o_11">'[4]ส_ค_ _2_'!#REF!</definedName>
    <definedName name="Thermal_o_12">'[4]ก_ย_ _2_'!#REF!</definedName>
    <definedName name="Thermal_o_13">'[4]ต_ค_ _2_'!#REF!</definedName>
    <definedName name="Thermal_o_14">'[4]พ_ย_ _2_'!#REF!</definedName>
    <definedName name="Thermal_o_15">'[4]ธ_ค_ _2_'!#REF!</definedName>
    <definedName name="Thermal_o_16" localSheetId="6">#REF!</definedName>
    <definedName name="Thermal_o_16">#REF!</definedName>
    <definedName name="Thermal_o_17" localSheetId="6">#REF!</definedName>
    <definedName name="Thermal_o_17">#REF!</definedName>
    <definedName name="Thermal_o_18" localSheetId="6">#REF!</definedName>
    <definedName name="Thermal_o_18">#REF!</definedName>
    <definedName name="Thermal_o_19" localSheetId="6">#REF!</definedName>
    <definedName name="Thermal_o_19">#REF!</definedName>
    <definedName name="Thermal_o_20" localSheetId="6">#REF!</definedName>
    <definedName name="Thermal_o_20">#REF!</definedName>
    <definedName name="Thermal_o_21" localSheetId="6">#REF!</definedName>
    <definedName name="Thermal_o_21">#REF!</definedName>
    <definedName name="Thermal_o_22" localSheetId="6">#REF!</definedName>
    <definedName name="Thermal_o_22">#REF!</definedName>
    <definedName name="Thermal_o_23" localSheetId="6">#REF!</definedName>
    <definedName name="Thermal_o_23">#REF!</definedName>
    <definedName name="Thermal_o_24" localSheetId="6">#REF!</definedName>
    <definedName name="Thermal_o_24">#REF!</definedName>
    <definedName name="Thermal_o_25" localSheetId="6">#REF!</definedName>
    <definedName name="Thermal_o_25">#REF!</definedName>
    <definedName name="Thermal_o_26" localSheetId="6">#REF!</definedName>
    <definedName name="Thermal_o_26">#REF!</definedName>
    <definedName name="Thermal_o_5">'[4]ก_พ_ _2_'!#REF!</definedName>
    <definedName name="Thermal_o_6">'[4]ม___ค_ _2_'!#REF!</definedName>
    <definedName name="Thermal_o_7">'[4]เม_ย_ _2_'!#REF!</definedName>
    <definedName name="Thermal_o_8">'[4]พ_ค_ _2_'!#REF!</definedName>
    <definedName name="Thermal_o_9">'[4]ม__ย_ _2_'!#REF!</definedName>
    <definedName name="Tin" localSheetId="6">#REF!</definedName>
    <definedName name="Tin">#REF!</definedName>
    <definedName name="Tout" localSheetId="6">#REF!</definedName>
    <definedName name="Tout">#REF!</definedName>
    <definedName name="X" localSheetId="6">#REF!</definedName>
    <definedName name="X">#REF!</definedName>
    <definedName name="Y" localSheetId="6">#REF!</definedName>
    <definedName name="Y">#REF!</definedName>
    <definedName name="Z" localSheetId="6">#REF!</definedName>
    <definedName name="Z">#REF!</definedName>
    <definedName name="Z_BORDER" localSheetId="6">#REF!</definedName>
    <definedName name="Z_BORDER">#REF!</definedName>
    <definedName name="โส_1">'[4]ก_ย_ _2_'!#REF!</definedName>
    <definedName name="กนื่ก่ากดสส">#REF!</definedName>
    <definedName name="กิจกรรม">#REF!</definedName>
    <definedName name="กิจกรรม_v1">#REF!</definedName>
    <definedName name="จำนวนผู้โดยสาร">#REF!</definedName>
    <definedName name="น้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4" i="1" l="1"/>
  <c r="AA24" i="1"/>
  <c r="Y24" i="1"/>
  <c r="W24" i="1"/>
  <c r="U24" i="1"/>
  <c r="S24" i="1"/>
  <c r="Q24" i="1"/>
  <c r="O24" i="1"/>
  <c r="M24" i="1"/>
  <c r="K24" i="1"/>
  <c r="I24" i="1"/>
  <c r="G24" i="1"/>
  <c r="Q22" i="12"/>
  <c r="AB23" i="8" l="1"/>
  <c r="Z23" i="8"/>
  <c r="X23" i="8"/>
  <c r="V23" i="8"/>
  <c r="T23" i="8"/>
  <c r="R23" i="8"/>
  <c r="P23" i="8"/>
  <c r="N23" i="8"/>
  <c r="L23" i="8"/>
  <c r="J23" i="8"/>
  <c r="H23" i="8"/>
  <c r="F23" i="8"/>
  <c r="S23" i="1"/>
  <c r="Q23" i="1"/>
  <c r="O23" i="1"/>
  <c r="M23" i="1"/>
  <c r="K23" i="1"/>
  <c r="I23" i="1"/>
  <c r="F26" i="12"/>
  <c r="G26" i="12"/>
  <c r="H26" i="12"/>
  <c r="I26" i="12"/>
  <c r="J26" i="12"/>
  <c r="K26" i="12"/>
  <c r="L26" i="12"/>
  <c r="U23" i="1" s="1"/>
  <c r="M26" i="12"/>
  <c r="W23" i="1" s="1"/>
  <c r="N26" i="12"/>
  <c r="Y23" i="1" s="1"/>
  <c r="O26" i="12"/>
  <c r="AA23" i="1" s="1"/>
  <c r="P26" i="12"/>
  <c r="AC23" i="1" s="1"/>
  <c r="E26" i="12"/>
  <c r="G23" i="1" s="1"/>
  <c r="D26" i="12"/>
  <c r="F26" i="13" l="1"/>
  <c r="G26" i="13"/>
  <c r="H26" i="13"/>
  <c r="I26" i="13"/>
  <c r="J26" i="13"/>
  <c r="K26" i="13"/>
  <c r="L26" i="13"/>
  <c r="M26" i="13"/>
  <c r="N26" i="13"/>
  <c r="O26" i="13"/>
  <c r="P26" i="13"/>
  <c r="Q26" i="13"/>
  <c r="E26" i="13"/>
  <c r="D26" i="13"/>
  <c r="O67" i="1"/>
  <c r="N67" i="1"/>
  <c r="M67" i="1"/>
  <c r="L67" i="1"/>
  <c r="K67" i="1"/>
  <c r="J67" i="1"/>
  <c r="I67" i="1"/>
  <c r="H67" i="1"/>
  <c r="G67" i="1"/>
  <c r="F67" i="1"/>
  <c r="E67" i="1"/>
  <c r="D67" i="1"/>
  <c r="O66" i="1"/>
  <c r="N66" i="1"/>
  <c r="M66" i="1"/>
  <c r="L66" i="1"/>
  <c r="K66" i="1"/>
  <c r="J66" i="1"/>
  <c r="I66" i="1"/>
  <c r="H66" i="1"/>
  <c r="G66" i="1"/>
  <c r="F66" i="1"/>
  <c r="E66" i="1"/>
  <c r="D66" i="1"/>
  <c r="AB24" i="8"/>
  <c r="Z24" i="8"/>
  <c r="X24" i="8"/>
  <c r="V24" i="8"/>
  <c r="T24" i="8"/>
  <c r="R24" i="8"/>
  <c r="P24" i="8"/>
  <c r="N24" i="8"/>
  <c r="L24" i="8"/>
  <c r="J24" i="8"/>
  <c r="H24" i="8"/>
  <c r="F24" i="8"/>
  <c r="AB21" i="8"/>
  <c r="Z21" i="8"/>
  <c r="X21" i="8"/>
  <c r="V21" i="8"/>
  <c r="W21" i="8" s="1"/>
  <c r="T21" i="8"/>
  <c r="R21" i="8"/>
  <c r="P21" i="8"/>
  <c r="N21" i="8"/>
  <c r="L21" i="8"/>
  <c r="J21" i="8"/>
  <c r="H21" i="8"/>
  <c r="F21" i="8"/>
  <c r="V20" i="8"/>
  <c r="W20" i="8" s="1"/>
  <c r="T20" i="8"/>
  <c r="R20" i="8"/>
  <c r="P20" i="8"/>
  <c r="N20" i="8"/>
  <c r="J20" i="8"/>
  <c r="H20" i="8"/>
  <c r="F20" i="8"/>
  <c r="X20" i="8"/>
  <c r="Z20" i="8"/>
  <c r="AB20" i="8"/>
  <c r="L20" i="8"/>
  <c r="N2" i="9"/>
  <c r="M2" i="9"/>
  <c r="L2" i="9"/>
  <c r="K2" i="9"/>
  <c r="J2" i="9"/>
  <c r="I2" i="9"/>
  <c r="H2" i="9"/>
  <c r="G2" i="9"/>
  <c r="F2" i="9"/>
  <c r="E2" i="9"/>
  <c r="D2" i="9"/>
  <c r="C2" i="9"/>
  <c r="AC18" i="8"/>
  <c r="AA18" i="8"/>
  <c r="W18" i="8"/>
  <c r="Y18" i="8"/>
  <c r="U18" i="8"/>
  <c r="S18" i="8"/>
  <c r="Q18" i="8"/>
  <c r="O18" i="8"/>
  <c r="M18" i="8"/>
  <c r="K18" i="8"/>
  <c r="I18" i="8"/>
  <c r="AD18" i="8"/>
  <c r="F14" i="8"/>
  <c r="AB13" i="8"/>
  <c r="Z13" i="8"/>
  <c r="X13" i="8"/>
  <c r="V13" i="8"/>
  <c r="T13" i="8"/>
  <c r="R13" i="8"/>
  <c r="P13" i="8"/>
  <c r="N13" i="8"/>
  <c r="L13" i="8"/>
  <c r="J13" i="8"/>
  <c r="H13" i="8"/>
  <c r="F13" i="8"/>
  <c r="AB12" i="8"/>
  <c r="Z12" i="8"/>
  <c r="X12" i="8"/>
  <c r="V12" i="8"/>
  <c r="T12" i="8"/>
  <c r="R12" i="8"/>
  <c r="P12" i="8"/>
  <c r="N12" i="8"/>
  <c r="L12" i="8"/>
  <c r="J12" i="8"/>
  <c r="H12" i="8"/>
  <c r="F12" i="8"/>
  <c r="AB9" i="8"/>
  <c r="Z9" i="8"/>
  <c r="X9" i="8"/>
  <c r="V9" i="8"/>
  <c r="T9" i="8"/>
  <c r="R9" i="8"/>
  <c r="P9" i="8"/>
  <c r="N9" i="8"/>
  <c r="L9" i="8"/>
  <c r="J9" i="8"/>
  <c r="H9" i="8"/>
  <c r="F9" i="8"/>
  <c r="F8" i="8"/>
  <c r="AD14" i="8"/>
  <c r="AD15" i="8"/>
  <c r="AD17" i="8"/>
  <c r="AD19" i="8"/>
  <c r="AD22" i="8"/>
  <c r="AD23" i="8"/>
  <c r="AD25" i="8"/>
  <c r="AD26" i="8"/>
  <c r="AD8" i="8"/>
  <c r="C14" i="8"/>
  <c r="C13" i="8"/>
  <c r="C12" i="8"/>
  <c r="C9" i="8"/>
  <c r="C8" i="8"/>
  <c r="W8" i="8"/>
  <c r="W9" i="8"/>
  <c r="W14" i="8"/>
  <c r="W15" i="8"/>
  <c r="W16" i="8"/>
  <c r="W17" i="8"/>
  <c r="W19" i="8"/>
  <c r="W22" i="8"/>
  <c r="W23" i="8"/>
  <c r="W24" i="8"/>
  <c r="W25" i="8"/>
  <c r="AC21" i="1"/>
  <c r="AA21" i="1"/>
  <c r="AB21" i="1" s="1"/>
  <c r="Y21" i="1"/>
  <c r="Z21" i="1" s="1"/>
  <c r="W21" i="1"/>
  <c r="X21" i="1" s="1"/>
  <c r="U21" i="1"/>
  <c r="V21" i="1" s="1"/>
  <c r="S21" i="1"/>
  <c r="T21" i="1" s="1"/>
  <c r="Q21" i="1"/>
  <c r="R21" i="1" s="1"/>
  <c r="O21" i="1"/>
  <c r="M21" i="1"/>
  <c r="N21" i="1" s="1"/>
  <c r="K21" i="1"/>
  <c r="I21" i="1"/>
  <c r="J21" i="1" s="1"/>
  <c r="G21" i="1"/>
  <c r="H21" i="1" s="1"/>
  <c r="K20" i="1"/>
  <c r="L20" i="1" s="1"/>
  <c r="M20" i="1"/>
  <c r="N20" i="1" s="1"/>
  <c r="O20" i="1"/>
  <c r="P20" i="1" s="1"/>
  <c r="Q20" i="1"/>
  <c r="R20" i="1" s="1"/>
  <c r="S20" i="1"/>
  <c r="T20" i="1" s="1"/>
  <c r="U20" i="1"/>
  <c r="V20" i="1" s="1"/>
  <c r="W20" i="1"/>
  <c r="Y20" i="1"/>
  <c r="Z20" i="1" s="1"/>
  <c r="AA20" i="1"/>
  <c r="AC20" i="1"/>
  <c r="AD20" i="1" s="1"/>
  <c r="AB20" i="1"/>
  <c r="X20" i="1"/>
  <c r="I20" i="1"/>
  <c r="J20" i="1" s="1"/>
  <c r="G20" i="1"/>
  <c r="AF18" i="1"/>
  <c r="AD18" i="1"/>
  <c r="AB18" i="1"/>
  <c r="Z18" i="1"/>
  <c r="X18" i="1"/>
  <c r="V18" i="1"/>
  <c r="N2" i="4"/>
  <c r="M2" i="4"/>
  <c r="L2" i="4"/>
  <c r="K2" i="4"/>
  <c r="J2" i="4"/>
  <c r="I2" i="4"/>
  <c r="H2" i="4"/>
  <c r="G2" i="4"/>
  <c r="F2" i="4"/>
  <c r="E2" i="4"/>
  <c r="D2" i="4"/>
  <c r="C2" i="4"/>
  <c r="S14" i="1"/>
  <c r="T14" i="1" s="1"/>
  <c r="Q14" i="1"/>
  <c r="R14" i="1" s="1"/>
  <c r="O14" i="1"/>
  <c r="P14" i="1" s="1"/>
  <c r="M14" i="1"/>
  <c r="N14" i="1" s="1"/>
  <c r="K14" i="1"/>
  <c r="L14" i="1" s="1"/>
  <c r="I14" i="1"/>
  <c r="G14" i="1"/>
  <c r="H14" i="1" s="1"/>
  <c r="D14" i="1"/>
  <c r="X14" i="1" s="1"/>
  <c r="AC13" i="1"/>
  <c r="AA13" i="1"/>
  <c r="Y13" i="1"/>
  <c r="W13" i="1"/>
  <c r="U13" i="1"/>
  <c r="S13" i="1"/>
  <c r="Q13" i="1"/>
  <c r="O13" i="1"/>
  <c r="M13" i="1"/>
  <c r="K13" i="1"/>
  <c r="I13" i="1"/>
  <c r="G13" i="1"/>
  <c r="D13" i="1"/>
  <c r="AD13" i="1" s="1"/>
  <c r="AC12" i="1"/>
  <c r="AA12" i="1"/>
  <c r="Y12" i="1"/>
  <c r="W12" i="1"/>
  <c r="U12" i="1"/>
  <c r="S12" i="1"/>
  <c r="Q12" i="1"/>
  <c r="O12" i="1"/>
  <c r="M12" i="1"/>
  <c r="K12" i="1"/>
  <c r="I12" i="1"/>
  <c r="G12" i="1"/>
  <c r="D12" i="1"/>
  <c r="AD12" i="1" s="1"/>
  <c r="D8" i="1"/>
  <c r="AB8" i="1" s="1"/>
  <c r="W9" i="1"/>
  <c r="U9" i="1"/>
  <c r="V9" i="1" s="1"/>
  <c r="S9" i="1"/>
  <c r="T9" i="1" s="1"/>
  <c r="O9" i="1"/>
  <c r="P9" i="1" s="1"/>
  <c r="M9" i="1"/>
  <c r="N9" i="1" s="1"/>
  <c r="K9" i="1"/>
  <c r="L9" i="1" s="1"/>
  <c r="D9" i="1"/>
  <c r="U8" i="1"/>
  <c r="AE8" i="1" s="1"/>
  <c r="AE15" i="1"/>
  <c r="AE17" i="1"/>
  <c r="AE18" i="1"/>
  <c r="AE19" i="1"/>
  <c r="AE22" i="1"/>
  <c r="AE24" i="1"/>
  <c r="AE25" i="1"/>
  <c r="AE26" i="1"/>
  <c r="Z8" i="1"/>
  <c r="H9" i="1"/>
  <c r="J9" i="1"/>
  <c r="R9" i="1"/>
  <c r="X9" i="1"/>
  <c r="Z9" i="1"/>
  <c r="AB9" i="1"/>
  <c r="AD9" i="1"/>
  <c r="AB13" i="1"/>
  <c r="V14" i="1"/>
  <c r="Z14" i="1"/>
  <c r="AB14" i="1"/>
  <c r="AD14" i="1"/>
  <c r="H15" i="1"/>
  <c r="J15" i="1"/>
  <c r="L15" i="1"/>
  <c r="N15" i="1"/>
  <c r="P15" i="1"/>
  <c r="R15" i="1"/>
  <c r="T15" i="1"/>
  <c r="V15" i="1"/>
  <c r="X15" i="1"/>
  <c r="Z15" i="1"/>
  <c r="AB15" i="1"/>
  <c r="AD15" i="1"/>
  <c r="J16" i="1"/>
  <c r="L16" i="1"/>
  <c r="N16" i="1"/>
  <c r="P16" i="1"/>
  <c r="R16" i="1"/>
  <c r="T16" i="1"/>
  <c r="V16" i="1"/>
  <c r="X16" i="1"/>
  <c r="Z16" i="1"/>
  <c r="AB16" i="1"/>
  <c r="AD16" i="1"/>
  <c r="H17" i="1"/>
  <c r="J17" i="1"/>
  <c r="L17" i="1"/>
  <c r="N17" i="1"/>
  <c r="P17" i="1"/>
  <c r="R17" i="1"/>
  <c r="T17" i="1"/>
  <c r="V17" i="1"/>
  <c r="X17" i="1"/>
  <c r="Z17" i="1"/>
  <c r="AB17" i="1"/>
  <c r="AD17" i="1"/>
  <c r="H19" i="1"/>
  <c r="J19" i="1"/>
  <c r="L19" i="1"/>
  <c r="N19" i="1"/>
  <c r="P19" i="1"/>
  <c r="R19" i="1"/>
  <c r="T19" i="1"/>
  <c r="V19" i="1"/>
  <c r="X19" i="1"/>
  <c r="Z19" i="1"/>
  <c r="AB19" i="1"/>
  <c r="AD19" i="1"/>
  <c r="L21" i="1"/>
  <c r="P21" i="1"/>
  <c r="AD21" i="1"/>
  <c r="H22" i="1"/>
  <c r="J22" i="1"/>
  <c r="L22" i="1"/>
  <c r="N22" i="1"/>
  <c r="P22" i="1"/>
  <c r="R22" i="1"/>
  <c r="T22" i="1"/>
  <c r="V22" i="1"/>
  <c r="X22" i="1"/>
  <c r="Z22" i="1"/>
  <c r="AB22" i="1"/>
  <c r="AD22" i="1"/>
  <c r="H23" i="1"/>
  <c r="N23" i="1"/>
  <c r="P23" i="1"/>
  <c r="R23" i="1"/>
  <c r="T23" i="1"/>
  <c r="V23" i="1"/>
  <c r="X23" i="1"/>
  <c r="Z23" i="1"/>
  <c r="AB23" i="1"/>
  <c r="AD23" i="1"/>
  <c r="H24" i="1"/>
  <c r="J24" i="1"/>
  <c r="L24" i="1"/>
  <c r="N24" i="1"/>
  <c r="P24" i="1"/>
  <c r="R24" i="1"/>
  <c r="T24" i="1"/>
  <c r="V24" i="1"/>
  <c r="X24" i="1"/>
  <c r="Z24" i="1"/>
  <c r="AB24" i="1"/>
  <c r="AD24" i="1"/>
  <c r="H25" i="1"/>
  <c r="J25" i="1"/>
  <c r="L25" i="1"/>
  <c r="N25" i="1"/>
  <c r="P25" i="1"/>
  <c r="R25" i="1"/>
  <c r="T25" i="1"/>
  <c r="V25" i="1"/>
  <c r="X25" i="1"/>
  <c r="Z25" i="1"/>
  <c r="AB25" i="1"/>
  <c r="AD25" i="1"/>
  <c r="Q31" i="13"/>
  <c r="Q30" i="13"/>
  <c r="Q29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Q27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1" i="13"/>
  <c r="Q8" i="13"/>
  <c r="Q7" i="13"/>
  <c r="Q31" i="12"/>
  <c r="Q30" i="12"/>
  <c r="Q29" i="12"/>
  <c r="P28" i="12"/>
  <c r="O28" i="12"/>
  <c r="N28" i="12"/>
  <c r="M28" i="12"/>
  <c r="L28" i="12"/>
  <c r="K28" i="12"/>
  <c r="J28" i="12"/>
  <c r="I28" i="12"/>
  <c r="H28" i="12"/>
  <c r="G28" i="12"/>
  <c r="L23" i="1" s="1"/>
  <c r="F28" i="12"/>
  <c r="J23" i="1" s="1"/>
  <c r="E28" i="12"/>
  <c r="AE23" i="1" s="1"/>
  <c r="Q27" i="12"/>
  <c r="Q25" i="12"/>
  <c r="Q24" i="12"/>
  <c r="Q23" i="12"/>
  <c r="Q26" i="12" s="1"/>
  <c r="Q21" i="12"/>
  <c r="Q20" i="12"/>
  <c r="Q19" i="12"/>
  <c r="Q18" i="12"/>
  <c r="Q17" i="12"/>
  <c r="Q16" i="12"/>
  <c r="Q15" i="12"/>
  <c r="Q14" i="12"/>
  <c r="Q11" i="12"/>
  <c r="Q10" i="12"/>
  <c r="Q9" i="12"/>
  <c r="Q8" i="12"/>
  <c r="Q7" i="12"/>
  <c r="Q28" i="12" l="1"/>
  <c r="Q28" i="13"/>
  <c r="W12" i="8"/>
  <c r="AD24" i="8"/>
  <c r="AD21" i="8"/>
  <c r="AD20" i="8"/>
  <c r="AE18" i="8"/>
  <c r="W13" i="8"/>
  <c r="AD13" i="8"/>
  <c r="AD12" i="8"/>
  <c r="AD9" i="8"/>
  <c r="W26" i="8"/>
  <c r="AE21" i="1"/>
  <c r="AE20" i="1"/>
  <c r="H20" i="1"/>
  <c r="AE14" i="1"/>
  <c r="J14" i="1"/>
  <c r="AE13" i="1"/>
  <c r="Z13" i="1"/>
  <c r="X13" i="1"/>
  <c r="V13" i="1"/>
  <c r="T13" i="1"/>
  <c r="R13" i="1"/>
  <c r="P13" i="1"/>
  <c r="N13" i="1"/>
  <c r="L13" i="1"/>
  <c r="J13" i="1"/>
  <c r="H13" i="1"/>
  <c r="AE12" i="1"/>
  <c r="H12" i="1"/>
  <c r="AB12" i="1"/>
  <c r="AB26" i="1" s="1"/>
  <c r="Z12" i="1"/>
  <c r="Z26" i="1" s="1"/>
  <c r="X12" i="1"/>
  <c r="X26" i="1" s="1"/>
  <c r="V12" i="1"/>
  <c r="T12" i="1"/>
  <c r="T26" i="1" s="1"/>
  <c r="R12" i="1"/>
  <c r="R26" i="1" s="1"/>
  <c r="P12" i="1"/>
  <c r="N12" i="1"/>
  <c r="L12" i="1"/>
  <c r="L26" i="1" s="1"/>
  <c r="J12" i="1"/>
  <c r="X8" i="1"/>
  <c r="V8" i="1"/>
  <c r="T8" i="1"/>
  <c r="R8" i="1"/>
  <c r="P8" i="1"/>
  <c r="N8" i="1"/>
  <c r="L8" i="1"/>
  <c r="J8" i="1"/>
  <c r="H8" i="1"/>
  <c r="AD8" i="1"/>
  <c r="AE9" i="1"/>
  <c r="AD26" i="1"/>
  <c r="V26" i="1" l="1"/>
  <c r="N26" i="1"/>
  <c r="P26" i="1"/>
  <c r="J26" i="1"/>
  <c r="L104" i="1" l="1"/>
  <c r="Q17" i="8"/>
  <c r="H56" i="8" s="1"/>
  <c r="N103" i="1" s="1"/>
  <c r="M17" i="8"/>
  <c r="F56" i="8" s="1"/>
  <c r="J103" i="1" s="1"/>
  <c r="AC17" i="8"/>
  <c r="N56" i="8" s="1"/>
  <c r="Z103" i="1" s="1"/>
  <c r="AA17" i="8"/>
  <c r="M56" i="8" s="1"/>
  <c r="X103" i="1" s="1"/>
  <c r="Y17" i="8"/>
  <c r="L56" i="8" s="1"/>
  <c r="V103" i="1" s="1"/>
  <c r="K56" i="8"/>
  <c r="T103" i="1" s="1"/>
  <c r="U17" i="8"/>
  <c r="J56" i="8" s="1"/>
  <c r="R103" i="1" s="1"/>
  <c r="S17" i="8"/>
  <c r="I56" i="8" s="1"/>
  <c r="P103" i="1" s="1"/>
  <c r="O17" i="8"/>
  <c r="G56" i="8" s="1"/>
  <c r="L103" i="1" s="1"/>
  <c r="K17" i="8"/>
  <c r="E56" i="8" s="1"/>
  <c r="H103" i="1" s="1"/>
  <c r="I17" i="8"/>
  <c r="D56" i="8" s="1"/>
  <c r="F103" i="1" s="1"/>
  <c r="G17" i="8"/>
  <c r="C56" i="8" s="1"/>
  <c r="D103" i="1" s="1"/>
  <c r="I23" i="9"/>
  <c r="Q2" i="9" s="1"/>
  <c r="O3" i="9"/>
  <c r="G23" i="9" s="1"/>
  <c r="O2" i="9"/>
  <c r="J23" i="9" s="1"/>
  <c r="K54" i="8"/>
  <c r="T101" i="1" s="1"/>
  <c r="J57" i="8"/>
  <c r="R104" i="1" s="1"/>
  <c r="K57" i="8"/>
  <c r="T104" i="1" s="1"/>
  <c r="L57" i="8"/>
  <c r="V104" i="1" s="1"/>
  <c r="M57" i="8"/>
  <c r="X104" i="1" s="1"/>
  <c r="N57" i="8"/>
  <c r="Z104" i="1" s="1"/>
  <c r="K58" i="8"/>
  <c r="T105" i="1" s="1"/>
  <c r="N63" i="8"/>
  <c r="Z110" i="1" s="1"/>
  <c r="I57" i="8"/>
  <c r="P104" i="1" s="1"/>
  <c r="H57" i="8"/>
  <c r="N104" i="1" s="1"/>
  <c r="G57" i="8"/>
  <c r="F57" i="8"/>
  <c r="J104" i="1" s="1"/>
  <c r="E57" i="8"/>
  <c r="H104" i="1" s="1"/>
  <c r="E64" i="8"/>
  <c r="H111" i="1" s="1"/>
  <c r="D57" i="8"/>
  <c r="F104" i="1" s="1"/>
  <c r="G21" i="8"/>
  <c r="C60" i="8" s="1"/>
  <c r="D107" i="1" s="1"/>
  <c r="G22" i="8"/>
  <c r="C61" i="8" s="1"/>
  <c r="D108" i="1" s="1"/>
  <c r="G23" i="8"/>
  <c r="C62" i="8" s="1"/>
  <c r="G24" i="8"/>
  <c r="C63" i="8" s="1"/>
  <c r="D110" i="1" s="1"/>
  <c r="G25" i="8"/>
  <c r="C64" i="8" s="1"/>
  <c r="C57" i="8"/>
  <c r="D104" i="1" s="1"/>
  <c r="P65" i="8"/>
  <c r="O65" i="8"/>
  <c r="P67" i="1" s="1"/>
  <c r="D58" i="1"/>
  <c r="E104" i="1" s="1"/>
  <c r="P66" i="1"/>
  <c r="Q66" i="1"/>
  <c r="AC25" i="8"/>
  <c r="N64" i="8" s="1"/>
  <c r="Z111" i="1" s="1"/>
  <c r="AA25" i="8"/>
  <c r="M64" i="8" s="1"/>
  <c r="X111" i="1" s="1"/>
  <c r="Y25" i="8"/>
  <c r="L64" i="8" s="1"/>
  <c r="V111" i="1" s="1"/>
  <c r="K64" i="8"/>
  <c r="T111" i="1" s="1"/>
  <c r="U25" i="8"/>
  <c r="J64" i="8" s="1"/>
  <c r="R111" i="1" s="1"/>
  <c r="S25" i="8"/>
  <c r="I64" i="8" s="1"/>
  <c r="P111" i="1" s="1"/>
  <c r="Q25" i="8"/>
  <c r="H64" i="8" s="1"/>
  <c r="N111" i="1" s="1"/>
  <c r="O25" i="8"/>
  <c r="G64" i="8" s="1"/>
  <c r="L111" i="1" s="1"/>
  <c r="M25" i="8"/>
  <c r="F64" i="8" s="1"/>
  <c r="J111" i="1" s="1"/>
  <c r="K25" i="8"/>
  <c r="I25" i="8"/>
  <c r="D64" i="8" s="1"/>
  <c r="F111" i="1" s="1"/>
  <c r="AC24" i="8"/>
  <c r="AA24" i="8"/>
  <c r="M63" i="8" s="1"/>
  <c r="X110" i="1" s="1"/>
  <c r="Y24" i="8"/>
  <c r="L63" i="8" s="1"/>
  <c r="V110" i="1" s="1"/>
  <c r="K63" i="8"/>
  <c r="T110" i="1" s="1"/>
  <c r="U24" i="8"/>
  <c r="J63" i="8" s="1"/>
  <c r="R110" i="1" s="1"/>
  <c r="S24" i="8"/>
  <c r="I63" i="8" s="1"/>
  <c r="P110" i="1" s="1"/>
  <c r="Q24" i="8"/>
  <c r="H63" i="8" s="1"/>
  <c r="N110" i="1" s="1"/>
  <c r="O24" i="8"/>
  <c r="G63" i="8" s="1"/>
  <c r="L110" i="1" s="1"/>
  <c r="M24" i="8"/>
  <c r="F63" i="8" s="1"/>
  <c r="J110" i="1" s="1"/>
  <c r="K24" i="8"/>
  <c r="E63" i="8" s="1"/>
  <c r="H110" i="1" s="1"/>
  <c r="I24" i="8"/>
  <c r="D63" i="8" s="1"/>
  <c r="F110" i="1" s="1"/>
  <c r="AC23" i="8"/>
  <c r="N62" i="8" s="1"/>
  <c r="Z109" i="1" s="1"/>
  <c r="AA23" i="8"/>
  <c r="M62" i="8" s="1"/>
  <c r="X109" i="1" s="1"/>
  <c r="Y23" i="8"/>
  <c r="L62" i="8" s="1"/>
  <c r="V109" i="1" s="1"/>
  <c r="K62" i="8"/>
  <c r="T109" i="1" s="1"/>
  <c r="U23" i="8"/>
  <c r="J62" i="8" s="1"/>
  <c r="R109" i="1" s="1"/>
  <c r="S23" i="8"/>
  <c r="I62" i="8" s="1"/>
  <c r="P109" i="1" s="1"/>
  <c r="Q23" i="8"/>
  <c r="H62" i="8" s="1"/>
  <c r="N109" i="1" s="1"/>
  <c r="O23" i="8"/>
  <c r="G62" i="8" s="1"/>
  <c r="L109" i="1" s="1"/>
  <c r="M23" i="8"/>
  <c r="F62" i="8" s="1"/>
  <c r="J109" i="1" s="1"/>
  <c r="K23" i="8"/>
  <c r="E62" i="8" s="1"/>
  <c r="H109" i="1" s="1"/>
  <c r="I23" i="8"/>
  <c r="D62" i="8" s="1"/>
  <c r="F109" i="1" s="1"/>
  <c r="AC22" i="8"/>
  <c r="N61" i="8" s="1"/>
  <c r="Z108" i="1" s="1"/>
  <c r="AA22" i="8"/>
  <c r="M61" i="8" s="1"/>
  <c r="X108" i="1" s="1"/>
  <c r="Y22" i="8"/>
  <c r="L61" i="8" s="1"/>
  <c r="V108" i="1" s="1"/>
  <c r="K61" i="8"/>
  <c r="T108" i="1" s="1"/>
  <c r="U22" i="8"/>
  <c r="J61" i="8" s="1"/>
  <c r="R108" i="1" s="1"/>
  <c r="S22" i="8"/>
  <c r="I61" i="8" s="1"/>
  <c r="P108" i="1" s="1"/>
  <c r="Q22" i="8"/>
  <c r="H61" i="8" s="1"/>
  <c r="N108" i="1" s="1"/>
  <c r="O22" i="8"/>
  <c r="G61" i="8" s="1"/>
  <c r="L108" i="1" s="1"/>
  <c r="M22" i="8"/>
  <c r="F61" i="8" s="1"/>
  <c r="J108" i="1" s="1"/>
  <c r="K22" i="8"/>
  <c r="E61" i="8" s="1"/>
  <c r="H108" i="1" s="1"/>
  <c r="I22" i="8"/>
  <c r="D61" i="8" s="1"/>
  <c r="F108" i="1" s="1"/>
  <c r="AC21" i="8"/>
  <c r="N60" i="8" s="1"/>
  <c r="Z107" i="1" s="1"/>
  <c r="AA21" i="8"/>
  <c r="M60" i="8" s="1"/>
  <c r="X107" i="1" s="1"/>
  <c r="Y21" i="8"/>
  <c r="L60" i="8" s="1"/>
  <c r="V107" i="1" s="1"/>
  <c r="K60" i="8"/>
  <c r="T107" i="1" s="1"/>
  <c r="U21" i="8"/>
  <c r="J60" i="8" s="1"/>
  <c r="R107" i="1" s="1"/>
  <c r="S21" i="8"/>
  <c r="I60" i="8" s="1"/>
  <c r="P107" i="1" s="1"/>
  <c r="Q21" i="8"/>
  <c r="H60" i="8" s="1"/>
  <c r="N107" i="1" s="1"/>
  <c r="O21" i="8"/>
  <c r="G60" i="8" s="1"/>
  <c r="L107" i="1" s="1"/>
  <c r="M21" i="8"/>
  <c r="F60" i="8" s="1"/>
  <c r="J107" i="1" s="1"/>
  <c r="K21" i="8"/>
  <c r="E60" i="8" s="1"/>
  <c r="H107" i="1" s="1"/>
  <c r="I21" i="8"/>
  <c r="D60" i="8" s="1"/>
  <c r="F107" i="1" s="1"/>
  <c r="AC20" i="8"/>
  <c r="N59" i="8" s="1"/>
  <c r="Z106" i="1" s="1"/>
  <c r="AA20" i="8"/>
  <c r="M59" i="8" s="1"/>
  <c r="X106" i="1" s="1"/>
  <c r="Y20" i="8"/>
  <c r="L59" i="8" s="1"/>
  <c r="V106" i="1" s="1"/>
  <c r="K59" i="8"/>
  <c r="T106" i="1" s="1"/>
  <c r="U20" i="8"/>
  <c r="J59" i="8" s="1"/>
  <c r="R106" i="1" s="1"/>
  <c r="S20" i="8"/>
  <c r="I59" i="8" s="1"/>
  <c r="P106" i="1" s="1"/>
  <c r="Q20" i="8"/>
  <c r="H59" i="8" s="1"/>
  <c r="N106" i="1" s="1"/>
  <c r="O20" i="8"/>
  <c r="G59" i="8" s="1"/>
  <c r="L106" i="1" s="1"/>
  <c r="M20" i="8"/>
  <c r="F59" i="8" s="1"/>
  <c r="J106" i="1" s="1"/>
  <c r="K20" i="8"/>
  <c r="E59" i="8" s="1"/>
  <c r="H106" i="1" s="1"/>
  <c r="I20" i="8"/>
  <c r="D59" i="8" s="1"/>
  <c r="F106" i="1" s="1"/>
  <c r="G20" i="8"/>
  <c r="C59" i="8" s="1"/>
  <c r="D106" i="1" s="1"/>
  <c r="AC19" i="8"/>
  <c r="N58" i="8" s="1"/>
  <c r="Z105" i="1" s="1"/>
  <c r="AA19" i="8"/>
  <c r="M58" i="8" s="1"/>
  <c r="X105" i="1" s="1"/>
  <c r="Y19" i="8"/>
  <c r="L58" i="8" s="1"/>
  <c r="V105" i="1" s="1"/>
  <c r="U19" i="8"/>
  <c r="J58" i="8" s="1"/>
  <c r="R105" i="1" s="1"/>
  <c r="S19" i="8"/>
  <c r="I58" i="8" s="1"/>
  <c r="P105" i="1" s="1"/>
  <c r="Q19" i="8"/>
  <c r="H58" i="8" s="1"/>
  <c r="N105" i="1" s="1"/>
  <c r="O19" i="8"/>
  <c r="G58" i="8" s="1"/>
  <c r="L105" i="1" s="1"/>
  <c r="M19" i="8"/>
  <c r="F58" i="8" s="1"/>
  <c r="J105" i="1" s="1"/>
  <c r="K19" i="8"/>
  <c r="E58" i="8" s="1"/>
  <c r="H105" i="1" s="1"/>
  <c r="I19" i="8"/>
  <c r="D58" i="8" s="1"/>
  <c r="F105" i="1" s="1"/>
  <c r="G19" i="8"/>
  <c r="C58" i="8" s="1"/>
  <c r="AC15" i="8"/>
  <c r="N54" i="8" s="1"/>
  <c r="Z101" i="1" s="1"/>
  <c r="AA15" i="8"/>
  <c r="M54" i="8" s="1"/>
  <c r="X101" i="1" s="1"/>
  <c r="Y15" i="8"/>
  <c r="L54" i="8" s="1"/>
  <c r="V101" i="1" s="1"/>
  <c r="U15" i="8"/>
  <c r="J54" i="8" s="1"/>
  <c r="R101" i="1" s="1"/>
  <c r="S15" i="8"/>
  <c r="I54" i="8" s="1"/>
  <c r="P101" i="1" s="1"/>
  <c r="Q15" i="8"/>
  <c r="H54" i="8" s="1"/>
  <c r="N101" i="1" s="1"/>
  <c r="O15" i="8"/>
  <c r="G54" i="8" s="1"/>
  <c r="L101" i="1" s="1"/>
  <c r="M15" i="8"/>
  <c r="F54" i="8" s="1"/>
  <c r="J101" i="1" s="1"/>
  <c r="K15" i="8"/>
  <c r="E54" i="8" s="1"/>
  <c r="H101" i="1" s="1"/>
  <c r="I15" i="8"/>
  <c r="D54" i="8" s="1"/>
  <c r="F101" i="1" s="1"/>
  <c r="G15" i="8"/>
  <c r="C54" i="8" s="1"/>
  <c r="AC14" i="8"/>
  <c r="N53" i="8" s="1"/>
  <c r="Z100" i="1" s="1"/>
  <c r="AA14" i="8"/>
  <c r="M53" i="8" s="1"/>
  <c r="X100" i="1" s="1"/>
  <c r="Y14" i="8"/>
  <c r="L53" i="8" s="1"/>
  <c r="V100" i="1" s="1"/>
  <c r="K53" i="8"/>
  <c r="T100" i="1" s="1"/>
  <c r="U14" i="8"/>
  <c r="J53" i="8" s="1"/>
  <c r="R100" i="1" s="1"/>
  <c r="S14" i="8"/>
  <c r="I53" i="8" s="1"/>
  <c r="P100" i="1" s="1"/>
  <c r="Q14" i="8"/>
  <c r="H53" i="8" s="1"/>
  <c r="N100" i="1" s="1"/>
  <c r="O14" i="8"/>
  <c r="G53" i="8" s="1"/>
  <c r="L100" i="1" s="1"/>
  <c r="M14" i="8"/>
  <c r="F53" i="8" s="1"/>
  <c r="J100" i="1" s="1"/>
  <c r="K14" i="8"/>
  <c r="E53" i="8" s="1"/>
  <c r="H100" i="1" s="1"/>
  <c r="I14" i="8"/>
  <c r="D53" i="8" s="1"/>
  <c r="F100" i="1" s="1"/>
  <c r="G14" i="8"/>
  <c r="C53" i="8" s="1"/>
  <c r="AC13" i="8"/>
  <c r="N52" i="8" s="1"/>
  <c r="Z99" i="1" s="1"/>
  <c r="AA13" i="8"/>
  <c r="M52" i="8" s="1"/>
  <c r="X99" i="1" s="1"/>
  <c r="Y13" i="8"/>
  <c r="L52" i="8" s="1"/>
  <c r="V99" i="1" s="1"/>
  <c r="K52" i="8"/>
  <c r="T99" i="1" s="1"/>
  <c r="U13" i="8"/>
  <c r="J52" i="8" s="1"/>
  <c r="R99" i="1" s="1"/>
  <c r="S13" i="8"/>
  <c r="I52" i="8" s="1"/>
  <c r="P99" i="1" s="1"/>
  <c r="Q13" i="8"/>
  <c r="H52" i="8" s="1"/>
  <c r="N99" i="1" s="1"/>
  <c r="O13" i="8"/>
  <c r="G52" i="8" s="1"/>
  <c r="L99" i="1" s="1"/>
  <c r="M13" i="8"/>
  <c r="F52" i="8" s="1"/>
  <c r="J99" i="1" s="1"/>
  <c r="K13" i="8"/>
  <c r="E52" i="8" s="1"/>
  <c r="H99" i="1" s="1"/>
  <c r="I13" i="8"/>
  <c r="D52" i="8" s="1"/>
  <c r="F99" i="1" s="1"/>
  <c r="G13" i="8"/>
  <c r="C52" i="8" s="1"/>
  <c r="AC12" i="8"/>
  <c r="N51" i="8" s="1"/>
  <c r="Z98" i="1" s="1"/>
  <c r="AA12" i="8"/>
  <c r="M51" i="8" s="1"/>
  <c r="X98" i="1" s="1"/>
  <c r="Y12" i="8"/>
  <c r="L51" i="8" s="1"/>
  <c r="V98" i="1" s="1"/>
  <c r="K51" i="8"/>
  <c r="T98" i="1" s="1"/>
  <c r="U12" i="8"/>
  <c r="J51" i="8" s="1"/>
  <c r="R98" i="1" s="1"/>
  <c r="S12" i="8"/>
  <c r="I51" i="8" s="1"/>
  <c r="P98" i="1" s="1"/>
  <c r="Q12" i="8"/>
  <c r="H51" i="8" s="1"/>
  <c r="N98" i="1" s="1"/>
  <c r="O12" i="8"/>
  <c r="G51" i="8" s="1"/>
  <c r="L98" i="1" s="1"/>
  <c r="M12" i="8"/>
  <c r="F51" i="8" s="1"/>
  <c r="J98" i="1" s="1"/>
  <c r="K12" i="8"/>
  <c r="E51" i="8" s="1"/>
  <c r="H98" i="1" s="1"/>
  <c r="I12" i="8"/>
  <c r="D51" i="8" s="1"/>
  <c r="F98" i="1" s="1"/>
  <c r="G12" i="8"/>
  <c r="C51" i="8" s="1"/>
  <c r="D98" i="1" s="1"/>
  <c r="AC9" i="8"/>
  <c r="N50" i="8" s="1"/>
  <c r="Z97" i="1" s="1"/>
  <c r="AA9" i="8"/>
  <c r="M50" i="8" s="1"/>
  <c r="X97" i="1" s="1"/>
  <c r="Y9" i="8"/>
  <c r="L50" i="8" s="1"/>
  <c r="V97" i="1" s="1"/>
  <c r="K50" i="8"/>
  <c r="T97" i="1" s="1"/>
  <c r="U9" i="8"/>
  <c r="J50" i="8" s="1"/>
  <c r="R97" i="1" s="1"/>
  <c r="S9" i="8"/>
  <c r="I50" i="8" s="1"/>
  <c r="P97" i="1" s="1"/>
  <c r="Q9" i="8"/>
  <c r="H50" i="8" s="1"/>
  <c r="N97" i="1" s="1"/>
  <c r="O9" i="8"/>
  <c r="G50" i="8" s="1"/>
  <c r="L97" i="1" s="1"/>
  <c r="M9" i="8"/>
  <c r="F50" i="8" s="1"/>
  <c r="J97" i="1" s="1"/>
  <c r="K9" i="8"/>
  <c r="E50" i="8" s="1"/>
  <c r="H97" i="1" s="1"/>
  <c r="I9" i="8"/>
  <c r="D50" i="8" s="1"/>
  <c r="F97" i="1" s="1"/>
  <c r="G9" i="8"/>
  <c r="C50" i="8" s="1"/>
  <c r="AC8" i="8"/>
  <c r="N49" i="8" s="1"/>
  <c r="Z96" i="1" s="1"/>
  <c r="AA8" i="8"/>
  <c r="M49" i="8" s="1"/>
  <c r="X96" i="1" s="1"/>
  <c r="Y8" i="8"/>
  <c r="L49" i="8" s="1"/>
  <c r="V96" i="1" s="1"/>
  <c r="K49" i="8"/>
  <c r="T96" i="1" s="1"/>
  <c r="U8" i="8"/>
  <c r="J49" i="8" s="1"/>
  <c r="R96" i="1" s="1"/>
  <c r="S8" i="8"/>
  <c r="I49" i="8" s="1"/>
  <c r="P96" i="1" s="1"/>
  <c r="Q8" i="8"/>
  <c r="H49" i="8" s="1"/>
  <c r="N96" i="1" s="1"/>
  <c r="O8" i="8"/>
  <c r="G49" i="8" s="1"/>
  <c r="L96" i="1" s="1"/>
  <c r="M8" i="8"/>
  <c r="F49" i="8" s="1"/>
  <c r="J96" i="1" s="1"/>
  <c r="K8" i="8"/>
  <c r="E49" i="8" s="1"/>
  <c r="H96" i="1" s="1"/>
  <c r="I8" i="8"/>
  <c r="D49" i="8" s="1"/>
  <c r="F96" i="1" s="1"/>
  <c r="G8" i="8"/>
  <c r="C49" i="8" s="1"/>
  <c r="D96" i="1" s="1"/>
  <c r="O58" i="1"/>
  <c r="AA104" i="1" s="1"/>
  <c r="N58" i="1"/>
  <c r="Y104" i="1" s="1"/>
  <c r="M58" i="1"/>
  <c r="W104" i="1" s="1"/>
  <c r="L58" i="1"/>
  <c r="U104" i="1" s="1"/>
  <c r="K58" i="1"/>
  <c r="S104" i="1" s="1"/>
  <c r="J58" i="1"/>
  <c r="Q104" i="1" s="1"/>
  <c r="I58" i="1"/>
  <c r="O104" i="1" s="1"/>
  <c r="H58" i="1"/>
  <c r="M104" i="1" s="1"/>
  <c r="G58" i="1"/>
  <c r="K104" i="1" s="1"/>
  <c r="F58" i="1"/>
  <c r="I104" i="1" s="1"/>
  <c r="E58" i="1"/>
  <c r="G104" i="1" s="1"/>
  <c r="O58" i="8" l="1"/>
  <c r="D99" i="1"/>
  <c r="AB99" i="1" s="1"/>
  <c r="O52" i="8"/>
  <c r="P52" i="8"/>
  <c r="AB104" i="1"/>
  <c r="O64" i="8"/>
  <c r="D111" i="1"/>
  <c r="AB111" i="1" s="1"/>
  <c r="P64" i="8"/>
  <c r="O54" i="8"/>
  <c r="D101" i="1"/>
  <c r="AB101" i="1" s="1"/>
  <c r="P54" i="8"/>
  <c r="K4" i="9"/>
  <c r="K55" i="8" s="1"/>
  <c r="T102" i="1" s="1"/>
  <c r="D4" i="9"/>
  <c r="I16" i="8" s="1"/>
  <c r="D55" i="8" s="1"/>
  <c r="F102" i="1" s="1"/>
  <c r="M4" i="9"/>
  <c r="AA16" i="8" s="1"/>
  <c r="M55" i="8" s="1"/>
  <c r="X102" i="1" s="1"/>
  <c r="E4" i="9"/>
  <c r="K16" i="8" s="1"/>
  <c r="E55" i="8" s="1"/>
  <c r="H102" i="1" s="1"/>
  <c r="L4" i="9"/>
  <c r="Y16" i="8" s="1"/>
  <c r="L55" i="8" s="1"/>
  <c r="V102" i="1" s="1"/>
  <c r="P50" i="8"/>
  <c r="O50" i="8"/>
  <c r="D97" i="1"/>
  <c r="AB97" i="1" s="1"/>
  <c r="AB108" i="1"/>
  <c r="P57" i="8"/>
  <c r="D105" i="1"/>
  <c r="AB105" i="1" s="1"/>
  <c r="O57" i="8"/>
  <c r="P58" i="8"/>
  <c r="AB96" i="1"/>
  <c r="AB103" i="1"/>
  <c r="AB110" i="1"/>
  <c r="AB107" i="1"/>
  <c r="O53" i="8"/>
  <c r="D100" i="1"/>
  <c r="AB100" i="1" s="1"/>
  <c r="P53" i="8"/>
  <c r="AB98" i="1"/>
  <c r="D109" i="1"/>
  <c r="AB109" i="1" s="1"/>
  <c r="P62" i="8"/>
  <c r="O62" i="8"/>
  <c r="AB106" i="1"/>
  <c r="AC104" i="1"/>
  <c r="Q67" i="1"/>
  <c r="P63" i="8"/>
  <c r="O63" i="8"/>
  <c r="P61" i="8"/>
  <c r="O61" i="8"/>
  <c r="P60" i="8"/>
  <c r="O60" i="8"/>
  <c r="O59" i="8"/>
  <c r="P59" i="8"/>
  <c r="O51" i="8"/>
  <c r="P51" i="8"/>
  <c r="O56" i="8"/>
  <c r="P56" i="8"/>
  <c r="C23" i="9"/>
  <c r="F16" i="8" s="1"/>
  <c r="AD16" i="8" s="1"/>
  <c r="D29" i="9"/>
  <c r="F4" i="9"/>
  <c r="M16" i="8" s="1"/>
  <c r="F55" i="8" s="1"/>
  <c r="J102" i="1" s="1"/>
  <c r="N4" i="9"/>
  <c r="AC16" i="8" s="1"/>
  <c r="N55" i="8" s="1"/>
  <c r="Z102" i="1" s="1"/>
  <c r="G4" i="9"/>
  <c r="O16" i="8" s="1"/>
  <c r="G55" i="8" s="1"/>
  <c r="L102" i="1" s="1"/>
  <c r="H4" i="9"/>
  <c r="Q16" i="8" s="1"/>
  <c r="H55" i="8" s="1"/>
  <c r="N102" i="1" s="1"/>
  <c r="I4" i="9"/>
  <c r="S16" i="8" s="1"/>
  <c r="I55" i="8" s="1"/>
  <c r="P102" i="1" s="1"/>
  <c r="J4" i="9"/>
  <c r="U16" i="8" s="1"/>
  <c r="J55" i="8" s="1"/>
  <c r="R102" i="1" s="1"/>
  <c r="C4" i="9"/>
  <c r="P49" i="8"/>
  <c r="AE8" i="8"/>
  <c r="AE12" i="8"/>
  <c r="AE23" i="8"/>
  <c r="AE19" i="8"/>
  <c r="AE21" i="8"/>
  <c r="AE25" i="8"/>
  <c r="AE13" i="8"/>
  <c r="AE14" i="8"/>
  <c r="AE15" i="8"/>
  <c r="AE22" i="8"/>
  <c r="O49" i="8"/>
  <c r="AE24" i="8"/>
  <c r="AE9" i="8"/>
  <c r="AE20" i="8"/>
  <c r="C39" i="8" s="1"/>
  <c r="D40" i="1" s="1"/>
  <c r="Q58" i="1"/>
  <c r="P58" i="1"/>
  <c r="K26" i="8"/>
  <c r="E66" i="8" s="1"/>
  <c r="F69" i="1" s="1"/>
  <c r="AE17" i="8"/>
  <c r="Q26" i="8" l="1"/>
  <c r="H66" i="8" s="1"/>
  <c r="I69" i="1" s="1"/>
  <c r="I73" i="1" s="1"/>
  <c r="M26" i="8"/>
  <c r="F66" i="8" s="1"/>
  <c r="G69" i="1" s="1"/>
  <c r="G73" i="1" s="1"/>
  <c r="AA26" i="8"/>
  <c r="M66" i="8" s="1"/>
  <c r="N69" i="1" s="1"/>
  <c r="N73" i="1" s="1"/>
  <c r="AC26" i="8"/>
  <c r="N66" i="8" s="1"/>
  <c r="O69" i="1" s="1"/>
  <c r="AA113" i="1" s="1"/>
  <c r="Y26" i="8"/>
  <c r="L66" i="8" s="1"/>
  <c r="M69" i="1" s="1"/>
  <c r="M73" i="1" s="1"/>
  <c r="I26" i="8"/>
  <c r="D66" i="8" s="1"/>
  <c r="E69" i="1" s="1"/>
  <c r="E73" i="1" s="1"/>
  <c r="O26" i="8"/>
  <c r="G66" i="8" s="1"/>
  <c r="H69" i="1" s="1"/>
  <c r="H73" i="1" s="1"/>
  <c r="K66" i="8"/>
  <c r="L69" i="1" s="1"/>
  <c r="L73" i="1" s="1"/>
  <c r="U26" i="8"/>
  <c r="J66" i="8" s="1"/>
  <c r="K69" i="1" s="1"/>
  <c r="K73" i="1" s="1"/>
  <c r="S26" i="8"/>
  <c r="I66" i="8" s="1"/>
  <c r="J69" i="1" s="1"/>
  <c r="J73" i="1" s="1"/>
  <c r="O4" i="9"/>
  <c r="G16" i="8"/>
  <c r="C40" i="8"/>
  <c r="D41" i="1" s="1"/>
  <c r="F73" i="1"/>
  <c r="E67" i="8"/>
  <c r="H67" i="8" l="1"/>
  <c r="N67" i="8"/>
  <c r="L67" i="8"/>
  <c r="M67" i="8"/>
  <c r="O73" i="1"/>
  <c r="D67" i="8"/>
  <c r="C55" i="8"/>
  <c r="D102" i="1" s="1"/>
  <c r="AB102" i="1" s="1"/>
  <c r="AE16" i="8"/>
  <c r="G26" i="8"/>
  <c r="C66" i="8" s="1"/>
  <c r="J67" i="8"/>
  <c r="G67" i="8"/>
  <c r="I67" i="8"/>
  <c r="F67" i="8"/>
  <c r="K67" i="8"/>
  <c r="D69" i="1" l="1"/>
  <c r="D73" i="1" s="1"/>
  <c r="P66" i="8"/>
  <c r="Q69" i="1" s="1"/>
  <c r="O66" i="8"/>
  <c r="P69" i="1" s="1"/>
  <c r="C38" i="8"/>
  <c r="AE26" i="8"/>
  <c r="C67" i="8"/>
  <c r="P67" i="8" s="1"/>
  <c r="O55" i="8"/>
  <c r="P55" i="8"/>
  <c r="C41" i="8" l="1"/>
  <c r="D38" i="8" s="1"/>
  <c r="D39" i="1"/>
  <c r="O67" i="8"/>
  <c r="P73" i="1"/>
  <c r="Q73" i="1"/>
  <c r="D65" i="1"/>
  <c r="E111" i="1" s="1"/>
  <c r="E65" i="1"/>
  <c r="G111" i="1" s="1"/>
  <c r="F65" i="1"/>
  <c r="I111" i="1" s="1"/>
  <c r="G65" i="1"/>
  <c r="K111" i="1" s="1"/>
  <c r="H65" i="1"/>
  <c r="M111" i="1" s="1"/>
  <c r="I65" i="1"/>
  <c r="O111" i="1" s="1"/>
  <c r="J65" i="1"/>
  <c r="Q111" i="1" s="1"/>
  <c r="K65" i="1"/>
  <c r="S111" i="1" s="1"/>
  <c r="L65" i="1"/>
  <c r="U111" i="1" s="1"/>
  <c r="M65" i="1"/>
  <c r="W111" i="1" s="1"/>
  <c r="N65" i="1"/>
  <c r="Y111" i="1" s="1"/>
  <c r="O65" i="1"/>
  <c r="AA111" i="1" s="1"/>
  <c r="G95" i="6"/>
  <c r="E34" i="6" s="1"/>
  <c r="E35" i="6" s="1"/>
  <c r="G93" i="6"/>
  <c r="G78" i="6"/>
  <c r="F51" i="6"/>
  <c r="E51" i="6"/>
  <c r="G51" i="6" s="1"/>
  <c r="D51" i="6"/>
  <c r="F50" i="6"/>
  <c r="E50" i="6"/>
  <c r="D50" i="6"/>
  <c r="G50" i="6" s="1"/>
  <c r="F49" i="6"/>
  <c r="E49" i="6"/>
  <c r="D49" i="6"/>
  <c r="G49" i="6" s="1"/>
  <c r="F48" i="6"/>
  <c r="E48" i="6"/>
  <c r="G48" i="6" s="1"/>
  <c r="D48" i="6"/>
  <c r="F46" i="6"/>
  <c r="E46" i="6"/>
  <c r="D46" i="6"/>
  <c r="G46" i="6" s="1"/>
  <c r="F45" i="6"/>
  <c r="E45" i="6"/>
  <c r="D45" i="6"/>
  <c r="G45" i="6" s="1"/>
  <c r="F44" i="6"/>
  <c r="E44" i="6"/>
  <c r="G44" i="6" s="1"/>
  <c r="D44" i="6"/>
  <c r="F43" i="6"/>
  <c r="E43" i="6"/>
  <c r="D43" i="6"/>
  <c r="G43" i="6" s="1"/>
  <c r="F41" i="6"/>
  <c r="E41" i="6"/>
  <c r="D41" i="6"/>
  <c r="G41" i="6" s="1"/>
  <c r="F40" i="6"/>
  <c r="E40" i="6"/>
  <c r="G40" i="6" s="1"/>
  <c r="D40" i="6"/>
  <c r="F39" i="6"/>
  <c r="E39" i="6"/>
  <c r="D39" i="6"/>
  <c r="G39" i="6" s="1"/>
  <c r="F38" i="6"/>
  <c r="E38" i="6"/>
  <c r="D38" i="6"/>
  <c r="G38" i="6" s="1"/>
  <c r="F33" i="6"/>
  <c r="E33" i="6"/>
  <c r="D33" i="6"/>
  <c r="G33" i="6" s="1"/>
  <c r="F32" i="6"/>
  <c r="E32" i="6"/>
  <c r="D32" i="6"/>
  <c r="G32" i="6" s="1"/>
  <c r="F31" i="6"/>
  <c r="E31" i="6"/>
  <c r="D31" i="6"/>
  <c r="G31" i="6" s="1"/>
  <c r="F30" i="6"/>
  <c r="E30" i="6"/>
  <c r="D30" i="6"/>
  <c r="G30" i="6" s="1"/>
  <c r="F29" i="6"/>
  <c r="E29" i="6"/>
  <c r="D29" i="6"/>
  <c r="G29" i="6" s="1"/>
  <c r="G27" i="6"/>
  <c r="D27" i="6"/>
  <c r="D26" i="6"/>
  <c r="G26" i="6" s="1"/>
  <c r="D25" i="6"/>
  <c r="G25" i="6" s="1"/>
  <c r="D24" i="6"/>
  <c r="G24" i="6" s="1"/>
  <c r="D23" i="6"/>
  <c r="G23" i="6" s="1"/>
  <c r="F22" i="6"/>
  <c r="E22" i="6"/>
  <c r="G22" i="6" s="1"/>
  <c r="F21" i="6"/>
  <c r="E21" i="6"/>
  <c r="G21" i="6" s="1"/>
  <c r="F20" i="6"/>
  <c r="E20" i="6"/>
  <c r="G20" i="6" s="1"/>
  <c r="F19" i="6"/>
  <c r="E19" i="6"/>
  <c r="G19" i="6" s="1"/>
  <c r="F18" i="6"/>
  <c r="E18" i="6"/>
  <c r="G18" i="6" s="1"/>
  <c r="F17" i="6"/>
  <c r="E17" i="6"/>
  <c r="D17" i="6"/>
  <c r="G17" i="6" s="1"/>
  <c r="F15" i="6"/>
  <c r="F16" i="6" s="1"/>
  <c r="E15" i="6"/>
  <c r="E16" i="6" s="1"/>
  <c r="D15" i="6"/>
  <c r="G15" i="6" s="1"/>
  <c r="F14" i="6"/>
  <c r="E14" i="6"/>
  <c r="D14" i="6"/>
  <c r="G14" i="6" s="1"/>
  <c r="F13" i="6"/>
  <c r="E13" i="6"/>
  <c r="D13" i="6"/>
  <c r="G13" i="6" s="1"/>
  <c r="F12" i="6"/>
  <c r="G12" i="6" s="1"/>
  <c r="E12" i="6"/>
  <c r="D12" i="6"/>
  <c r="F11" i="6"/>
  <c r="E11" i="6"/>
  <c r="D11" i="6"/>
  <c r="G11" i="6" s="1"/>
  <c r="F10" i="6"/>
  <c r="E10" i="6"/>
  <c r="D10" i="6"/>
  <c r="G10" i="6" s="1"/>
  <c r="F9" i="6"/>
  <c r="E9" i="6"/>
  <c r="D9" i="6"/>
  <c r="G9" i="6" s="1"/>
  <c r="F8" i="6"/>
  <c r="E8" i="6"/>
  <c r="D8" i="6"/>
  <c r="G8" i="6" s="1"/>
  <c r="F7" i="6"/>
  <c r="E7" i="6"/>
  <c r="D7" i="6"/>
  <c r="G7" i="6" s="1"/>
  <c r="F6" i="6"/>
  <c r="E6" i="6"/>
  <c r="D6" i="6"/>
  <c r="G6" i="6" s="1"/>
  <c r="F34" i="6" l="1"/>
  <c r="F35" i="6" s="1"/>
  <c r="D34" i="6"/>
  <c r="D41" i="8"/>
  <c r="D39" i="8"/>
  <c r="D40" i="8"/>
  <c r="AC111" i="1"/>
  <c r="Q65" i="1"/>
  <c r="P65" i="1"/>
  <c r="AF25" i="1"/>
  <c r="D16" i="6"/>
  <c r="G16" i="6" s="1"/>
  <c r="G34" i="6" l="1"/>
  <c r="D35" i="6"/>
  <c r="G35" i="6"/>
  <c r="O51" i="1"/>
  <c r="AA97" i="1" s="1"/>
  <c r="O52" i="1"/>
  <c r="AA98" i="1" s="1"/>
  <c r="O53" i="1"/>
  <c r="AA99" i="1" s="1"/>
  <c r="O54" i="1"/>
  <c r="AA100" i="1" s="1"/>
  <c r="O55" i="1"/>
  <c r="AA101" i="1" s="1"/>
  <c r="O59" i="1"/>
  <c r="AA105" i="1" s="1"/>
  <c r="O60" i="1"/>
  <c r="AA106" i="1" s="1"/>
  <c r="O61" i="1"/>
  <c r="AA107" i="1" s="1"/>
  <c r="O62" i="1"/>
  <c r="AA108" i="1" s="1"/>
  <c r="O63" i="1"/>
  <c r="AA109" i="1" s="1"/>
  <c r="O64" i="1"/>
  <c r="AA110" i="1" s="1"/>
  <c r="O50" i="1"/>
  <c r="AA96" i="1" s="1"/>
  <c r="N51" i="1"/>
  <c r="Y97" i="1" s="1"/>
  <c r="N52" i="1"/>
  <c r="Y98" i="1" s="1"/>
  <c r="N53" i="1"/>
  <c r="Y99" i="1" s="1"/>
  <c r="N54" i="1"/>
  <c r="Y100" i="1" s="1"/>
  <c r="N55" i="1"/>
  <c r="Y101" i="1" s="1"/>
  <c r="N59" i="1"/>
  <c r="Y105" i="1" s="1"/>
  <c r="N60" i="1"/>
  <c r="Y106" i="1" s="1"/>
  <c r="N61" i="1"/>
  <c r="Y107" i="1" s="1"/>
  <c r="N62" i="1"/>
  <c r="Y108" i="1" s="1"/>
  <c r="N63" i="1"/>
  <c r="Y109" i="1" s="1"/>
  <c r="N64" i="1"/>
  <c r="Y110" i="1" s="1"/>
  <c r="N50" i="1"/>
  <c r="Y96" i="1" s="1"/>
  <c r="M51" i="1"/>
  <c r="W97" i="1" s="1"/>
  <c r="M52" i="1"/>
  <c r="W98" i="1" s="1"/>
  <c r="M53" i="1"/>
  <c r="W99" i="1" s="1"/>
  <c r="M54" i="1"/>
  <c r="W100" i="1" s="1"/>
  <c r="M55" i="1"/>
  <c r="W101" i="1" s="1"/>
  <c r="M59" i="1"/>
  <c r="W105" i="1" s="1"/>
  <c r="M60" i="1"/>
  <c r="W106" i="1" s="1"/>
  <c r="M61" i="1"/>
  <c r="W107" i="1" s="1"/>
  <c r="M62" i="1"/>
  <c r="W108" i="1" s="1"/>
  <c r="M63" i="1"/>
  <c r="W109" i="1" s="1"/>
  <c r="M64" i="1"/>
  <c r="W110" i="1" s="1"/>
  <c r="M50" i="1"/>
  <c r="W96" i="1" s="1"/>
  <c r="L51" i="1"/>
  <c r="U97" i="1" s="1"/>
  <c r="L52" i="1"/>
  <c r="U98" i="1" s="1"/>
  <c r="L53" i="1"/>
  <c r="U99" i="1" s="1"/>
  <c r="L54" i="1"/>
  <c r="U100" i="1" s="1"/>
  <c r="L55" i="1"/>
  <c r="U101" i="1" s="1"/>
  <c r="L59" i="1"/>
  <c r="U105" i="1" s="1"/>
  <c r="L60" i="1"/>
  <c r="U106" i="1" s="1"/>
  <c r="L61" i="1"/>
  <c r="U107" i="1" s="1"/>
  <c r="L62" i="1"/>
  <c r="U108" i="1" s="1"/>
  <c r="L63" i="1"/>
  <c r="U109" i="1" s="1"/>
  <c r="L64" i="1"/>
  <c r="U110" i="1" s="1"/>
  <c r="L50" i="1"/>
  <c r="U96" i="1" s="1"/>
  <c r="K51" i="1"/>
  <c r="S97" i="1" s="1"/>
  <c r="K52" i="1"/>
  <c r="S98" i="1" s="1"/>
  <c r="K53" i="1"/>
  <c r="S99" i="1" s="1"/>
  <c r="K54" i="1"/>
  <c r="S100" i="1" s="1"/>
  <c r="K55" i="1"/>
  <c r="S101" i="1" s="1"/>
  <c r="K59" i="1"/>
  <c r="S105" i="1" s="1"/>
  <c r="K60" i="1"/>
  <c r="S106" i="1" s="1"/>
  <c r="K61" i="1"/>
  <c r="S107" i="1" s="1"/>
  <c r="K62" i="1"/>
  <c r="S108" i="1" s="1"/>
  <c r="K63" i="1"/>
  <c r="S109" i="1" s="1"/>
  <c r="K64" i="1"/>
  <c r="S110" i="1" s="1"/>
  <c r="K50" i="1"/>
  <c r="S96" i="1" s="1"/>
  <c r="J51" i="1"/>
  <c r="Q97" i="1" s="1"/>
  <c r="J52" i="1"/>
  <c r="Q98" i="1" s="1"/>
  <c r="J53" i="1"/>
  <c r="Q99" i="1" s="1"/>
  <c r="J54" i="1"/>
  <c r="Q100" i="1" s="1"/>
  <c r="J55" i="1"/>
  <c r="Q101" i="1" s="1"/>
  <c r="J59" i="1"/>
  <c r="Q105" i="1" s="1"/>
  <c r="J60" i="1"/>
  <c r="Q106" i="1" s="1"/>
  <c r="J61" i="1"/>
  <c r="Q107" i="1" s="1"/>
  <c r="J62" i="1"/>
  <c r="Q108" i="1" s="1"/>
  <c r="J63" i="1"/>
  <c r="Q109" i="1" s="1"/>
  <c r="J64" i="1"/>
  <c r="Q110" i="1" s="1"/>
  <c r="J50" i="1"/>
  <c r="Q96" i="1" s="1"/>
  <c r="I51" i="1"/>
  <c r="O97" i="1" s="1"/>
  <c r="I52" i="1"/>
  <c r="O98" i="1" s="1"/>
  <c r="I53" i="1"/>
  <c r="O99" i="1" s="1"/>
  <c r="I54" i="1"/>
  <c r="O100" i="1" s="1"/>
  <c r="I55" i="1"/>
  <c r="O101" i="1" s="1"/>
  <c r="I59" i="1"/>
  <c r="O105" i="1" s="1"/>
  <c r="I60" i="1"/>
  <c r="O106" i="1" s="1"/>
  <c r="I61" i="1"/>
  <c r="O107" i="1" s="1"/>
  <c r="I62" i="1"/>
  <c r="O108" i="1" s="1"/>
  <c r="I63" i="1"/>
  <c r="O109" i="1" s="1"/>
  <c r="I64" i="1"/>
  <c r="O110" i="1" s="1"/>
  <c r="I50" i="1"/>
  <c r="O96" i="1" s="1"/>
  <c r="H51" i="1"/>
  <c r="M97" i="1" s="1"/>
  <c r="H52" i="1"/>
  <c r="M98" i="1" s="1"/>
  <c r="H53" i="1"/>
  <c r="M99" i="1" s="1"/>
  <c r="H54" i="1"/>
  <c r="M100" i="1" s="1"/>
  <c r="H55" i="1"/>
  <c r="M101" i="1" s="1"/>
  <c r="H59" i="1"/>
  <c r="M105" i="1" s="1"/>
  <c r="H60" i="1"/>
  <c r="M106" i="1" s="1"/>
  <c r="H61" i="1"/>
  <c r="M107" i="1" s="1"/>
  <c r="H62" i="1"/>
  <c r="M108" i="1" s="1"/>
  <c r="H63" i="1"/>
  <c r="M109" i="1" s="1"/>
  <c r="H64" i="1"/>
  <c r="M110" i="1" s="1"/>
  <c r="H50" i="1"/>
  <c r="M96" i="1" s="1"/>
  <c r="G51" i="1"/>
  <c r="K97" i="1" s="1"/>
  <c r="G52" i="1"/>
  <c r="K98" i="1" s="1"/>
  <c r="G53" i="1"/>
  <c r="K99" i="1" s="1"/>
  <c r="G54" i="1"/>
  <c r="K100" i="1" s="1"/>
  <c r="G55" i="1"/>
  <c r="K101" i="1" s="1"/>
  <c r="G59" i="1"/>
  <c r="K105" i="1" s="1"/>
  <c r="G60" i="1"/>
  <c r="K106" i="1" s="1"/>
  <c r="G61" i="1"/>
  <c r="K107" i="1" s="1"/>
  <c r="G62" i="1"/>
  <c r="K108" i="1" s="1"/>
  <c r="G63" i="1"/>
  <c r="K109" i="1" s="1"/>
  <c r="G64" i="1"/>
  <c r="K110" i="1" s="1"/>
  <c r="G50" i="1"/>
  <c r="K96" i="1" s="1"/>
  <c r="F51" i="1"/>
  <c r="I97" i="1" s="1"/>
  <c r="F52" i="1"/>
  <c r="I98" i="1" s="1"/>
  <c r="F53" i="1"/>
  <c r="I99" i="1" s="1"/>
  <c r="F54" i="1"/>
  <c r="I100" i="1" s="1"/>
  <c r="F55" i="1"/>
  <c r="I101" i="1" s="1"/>
  <c r="F59" i="1"/>
  <c r="I105" i="1" s="1"/>
  <c r="F60" i="1"/>
  <c r="I106" i="1" s="1"/>
  <c r="F61" i="1"/>
  <c r="I107" i="1" s="1"/>
  <c r="F62" i="1"/>
  <c r="I108" i="1" s="1"/>
  <c r="F63" i="1"/>
  <c r="I109" i="1" s="1"/>
  <c r="F64" i="1"/>
  <c r="I110" i="1" s="1"/>
  <c r="F50" i="1"/>
  <c r="I96" i="1" s="1"/>
  <c r="E51" i="1"/>
  <c r="G97" i="1" s="1"/>
  <c r="E52" i="1"/>
  <c r="G98" i="1" s="1"/>
  <c r="E53" i="1"/>
  <c r="G99" i="1" s="1"/>
  <c r="E54" i="1"/>
  <c r="G100" i="1" s="1"/>
  <c r="E55" i="1"/>
  <c r="G101" i="1" s="1"/>
  <c r="E59" i="1"/>
  <c r="G105" i="1" s="1"/>
  <c r="E60" i="1"/>
  <c r="G106" i="1" s="1"/>
  <c r="E61" i="1"/>
  <c r="G107" i="1" s="1"/>
  <c r="E62" i="1"/>
  <c r="G108" i="1" s="1"/>
  <c r="E63" i="1"/>
  <c r="G109" i="1" s="1"/>
  <c r="E64" i="1"/>
  <c r="G110" i="1" s="1"/>
  <c r="E50" i="1"/>
  <c r="G96" i="1" s="1"/>
  <c r="D51" i="1"/>
  <c r="E97" i="1" s="1"/>
  <c r="D52" i="1"/>
  <c r="E98" i="1" s="1"/>
  <c r="D53" i="1"/>
  <c r="E99" i="1" s="1"/>
  <c r="D54" i="1"/>
  <c r="E100" i="1" s="1"/>
  <c r="D55" i="1"/>
  <c r="E101" i="1" s="1"/>
  <c r="D59" i="1"/>
  <c r="E105" i="1" s="1"/>
  <c r="D60" i="1"/>
  <c r="E106" i="1" s="1"/>
  <c r="D61" i="1"/>
  <c r="E107" i="1" s="1"/>
  <c r="D62" i="1"/>
  <c r="E108" i="1" s="1"/>
  <c r="D64" i="1"/>
  <c r="E110" i="1" s="1"/>
  <c r="D50" i="1"/>
  <c r="E96" i="1" s="1"/>
  <c r="O3" i="4"/>
  <c r="G23" i="4" s="1"/>
  <c r="AC97" i="1" l="1"/>
  <c r="AC108" i="1"/>
  <c r="AC101" i="1"/>
  <c r="AC96" i="1"/>
  <c r="AC99" i="1"/>
  <c r="D63" i="1"/>
  <c r="E109" i="1" s="1"/>
  <c r="AF23" i="1"/>
  <c r="AC110" i="1"/>
  <c r="AC100" i="1"/>
  <c r="AC98" i="1"/>
  <c r="AC109" i="1"/>
  <c r="AC106" i="1"/>
  <c r="AC105" i="1"/>
  <c r="AC107" i="1"/>
  <c r="Q54" i="1"/>
  <c r="P54" i="1"/>
  <c r="Q64" i="1"/>
  <c r="P64" i="1"/>
  <c r="Q53" i="1"/>
  <c r="P53" i="1"/>
  <c r="Q51" i="1"/>
  <c r="P51" i="1"/>
  <c r="Q61" i="1"/>
  <c r="P61" i="1"/>
  <c r="Q52" i="1"/>
  <c r="P52" i="1"/>
  <c r="Q60" i="1"/>
  <c r="P60" i="1"/>
  <c r="Q59" i="1"/>
  <c r="P59" i="1"/>
  <c r="P50" i="1"/>
  <c r="Q50" i="1"/>
  <c r="Q62" i="1"/>
  <c r="P62" i="1"/>
  <c r="Q55" i="1"/>
  <c r="P55" i="1"/>
  <c r="AF9" i="1"/>
  <c r="AF19" i="1"/>
  <c r="AF12" i="1"/>
  <c r="AF21" i="1"/>
  <c r="AF13" i="1"/>
  <c r="AF22" i="1"/>
  <c r="AF20" i="1"/>
  <c r="AF24" i="1"/>
  <c r="AF15" i="1"/>
  <c r="AF14" i="1"/>
  <c r="AF8" i="1"/>
  <c r="P63" i="1" l="1"/>
  <c r="Q63" i="1"/>
  <c r="E41" i="1"/>
  <c r="E40" i="1"/>
  <c r="O2" i="4"/>
  <c r="J23" i="4" s="1"/>
  <c r="I23" i="4"/>
  <c r="K57" i="1" l="1"/>
  <c r="S103" i="1" s="1"/>
  <c r="I57" i="1"/>
  <c r="O103" i="1" s="1"/>
  <c r="H57" i="1"/>
  <c r="M103" i="1" s="1"/>
  <c r="E57" i="1"/>
  <c r="G103" i="1" s="1"/>
  <c r="M57" i="1"/>
  <c r="W103" i="1" s="1"/>
  <c r="N57" i="1"/>
  <c r="Y103" i="1" s="1"/>
  <c r="L57" i="1"/>
  <c r="U103" i="1" s="1"/>
  <c r="G57" i="1"/>
  <c r="K103" i="1" s="1"/>
  <c r="J57" i="1"/>
  <c r="Q103" i="1" s="1"/>
  <c r="O57" i="1"/>
  <c r="AA103" i="1" s="1"/>
  <c r="F57" i="1"/>
  <c r="I103" i="1" s="1"/>
  <c r="Q2" i="4"/>
  <c r="C23" i="4"/>
  <c r="G16" i="1" s="1"/>
  <c r="D29" i="4"/>
  <c r="H16" i="1" l="1"/>
  <c r="H26" i="1" s="1"/>
  <c r="AE16" i="1"/>
  <c r="G4" i="4"/>
  <c r="C4" i="4"/>
  <c r="M4" i="4"/>
  <c r="K4" i="4"/>
  <c r="J4" i="4"/>
  <c r="E4" i="4"/>
  <c r="D4" i="4"/>
  <c r="I4" i="4"/>
  <c r="F4" i="4"/>
  <c r="L4" i="4"/>
  <c r="H4" i="4"/>
  <c r="N4" i="4"/>
  <c r="H56" i="1" l="1"/>
  <c r="H68" i="1" s="1"/>
  <c r="H70" i="1" s="1"/>
  <c r="H71" i="1" s="1"/>
  <c r="E56" i="1"/>
  <c r="F56" i="1"/>
  <c r="O56" i="1"/>
  <c r="K56" i="1"/>
  <c r="I56" i="1"/>
  <c r="L56" i="1"/>
  <c r="M56" i="1"/>
  <c r="N56" i="1"/>
  <c r="G56" i="1"/>
  <c r="J56" i="1"/>
  <c r="AF17" i="1"/>
  <c r="D57" i="1"/>
  <c r="E103" i="1" s="1"/>
  <c r="AC103" i="1" s="1"/>
  <c r="D56" i="1"/>
  <c r="E102" i="1" s="1"/>
  <c r="O4" i="4"/>
  <c r="M102" i="1" l="1"/>
  <c r="M68" i="1"/>
  <c r="M70" i="1" s="1"/>
  <c r="M71" i="1" s="1"/>
  <c r="W102" i="1"/>
  <c r="G68" i="1"/>
  <c r="G70" i="1" s="1"/>
  <c r="G71" i="1" s="1"/>
  <c r="K102" i="1"/>
  <c r="J68" i="1"/>
  <c r="J70" i="1" s="1"/>
  <c r="J71" i="1" s="1"/>
  <c r="Q102" i="1"/>
  <c r="O68" i="1"/>
  <c r="AA112" i="1" s="1"/>
  <c r="AA102" i="1"/>
  <c r="L68" i="1"/>
  <c r="L72" i="1" s="1"/>
  <c r="L74" i="1" s="1"/>
  <c r="L75" i="1" s="1"/>
  <c r="U102" i="1"/>
  <c r="F68" i="1"/>
  <c r="F70" i="1" s="1"/>
  <c r="F71" i="1" s="1"/>
  <c r="I102" i="1"/>
  <c r="H72" i="1"/>
  <c r="H74" i="1" s="1"/>
  <c r="H75" i="1" s="1"/>
  <c r="I68" i="1"/>
  <c r="I70" i="1" s="1"/>
  <c r="I71" i="1" s="1"/>
  <c r="O102" i="1"/>
  <c r="N68" i="1"/>
  <c r="N70" i="1" s="1"/>
  <c r="N71" i="1" s="1"/>
  <c r="Y102" i="1"/>
  <c r="K68" i="1"/>
  <c r="K72" i="1" s="1"/>
  <c r="K74" i="1" s="1"/>
  <c r="K75" i="1" s="1"/>
  <c r="S102" i="1"/>
  <c r="E68" i="1"/>
  <c r="E70" i="1" s="1"/>
  <c r="E71" i="1" s="1"/>
  <c r="G102" i="1"/>
  <c r="P57" i="1"/>
  <c r="Q57" i="1"/>
  <c r="Q56" i="1"/>
  <c r="P56" i="1"/>
  <c r="D68" i="1"/>
  <c r="AF16" i="1"/>
  <c r="M72" i="1" l="1"/>
  <c r="M74" i="1" s="1"/>
  <c r="M75" i="1" s="1"/>
  <c r="L70" i="1"/>
  <c r="L71" i="1" s="1"/>
  <c r="G72" i="1"/>
  <c r="G74" i="1" s="1"/>
  <c r="G75" i="1" s="1"/>
  <c r="F72" i="1"/>
  <c r="F74" i="1" s="1"/>
  <c r="F75" i="1" s="1"/>
  <c r="AC102" i="1"/>
  <c r="I72" i="1"/>
  <c r="I74" i="1" s="1"/>
  <c r="I75" i="1" s="1"/>
  <c r="J72" i="1"/>
  <c r="J74" i="1" s="1"/>
  <c r="J75" i="1" s="1"/>
  <c r="O70" i="1"/>
  <c r="O71" i="1" s="1"/>
  <c r="O72" i="1"/>
  <c r="O74" i="1" s="1"/>
  <c r="O75" i="1" s="1"/>
  <c r="N72" i="1"/>
  <c r="N74" i="1" s="1"/>
  <c r="N75" i="1" s="1"/>
  <c r="K70" i="1"/>
  <c r="K71" i="1" s="1"/>
  <c r="E72" i="1"/>
  <c r="E74" i="1" s="1"/>
  <c r="E75" i="1" s="1"/>
  <c r="D42" i="1"/>
  <c r="D70" i="1"/>
  <c r="D71" i="1" s="1"/>
  <c r="D72" i="1"/>
  <c r="P68" i="1"/>
  <c r="P70" i="1" s="1"/>
  <c r="P71" i="1" s="1"/>
  <c r="Q68" i="1"/>
  <c r="Q70" i="1" s="1"/>
  <c r="Q71" i="1" s="1"/>
  <c r="E39" i="1"/>
  <c r="E42" i="1" s="1"/>
  <c r="G42" i="1" s="1"/>
  <c r="AF26" i="1"/>
  <c r="AA114" i="1" l="1"/>
  <c r="F42" i="1"/>
  <c r="F40" i="1"/>
  <c r="F41" i="1"/>
  <c r="F39" i="1"/>
  <c r="G41" i="1"/>
  <c r="D74" i="1"/>
  <c r="D75" i="1" s="1"/>
  <c r="Q72" i="1"/>
  <c r="Q74" i="1" s="1"/>
  <c r="Q75" i="1" s="1"/>
  <c r="P72" i="1"/>
  <c r="P74" i="1" s="1"/>
  <c r="P75" i="1" s="1"/>
  <c r="G40" i="1"/>
  <c r="G39" i="1"/>
</calcChain>
</file>

<file path=xl/sharedStrings.xml><?xml version="1.0" encoding="utf-8"?>
<sst xmlns="http://schemas.openxmlformats.org/spreadsheetml/2006/main" count="1019" uniqueCount="310">
  <si>
    <t>ขอบเขตการดำเนินงาน</t>
  </si>
  <si>
    <t>ปริมาณ</t>
  </si>
  <si>
    <t>EF</t>
  </si>
  <si>
    <t>หน่วย</t>
  </si>
  <si>
    <t>ประเภท 1</t>
  </si>
  <si>
    <t>ลิตร</t>
  </si>
  <si>
    <t>ประเภท 2</t>
  </si>
  <si>
    <t>การใช้พลังงานไฟฟ้า</t>
  </si>
  <si>
    <t>kWh</t>
  </si>
  <si>
    <t>ประเภท 3</t>
  </si>
  <si>
    <t>kg</t>
  </si>
  <si>
    <t>m3</t>
  </si>
  <si>
    <t>CF</t>
  </si>
  <si>
    <t>kg CO2e/ลิตร</t>
  </si>
  <si>
    <t>kg CO2e/kWh</t>
  </si>
  <si>
    <t>kg CO2e/kg</t>
  </si>
  <si>
    <t>kg CO2e/m3</t>
  </si>
  <si>
    <t>รายการ</t>
  </si>
  <si>
    <t>ม.ค.</t>
  </si>
  <si>
    <t>ก.พ.</t>
  </si>
  <si>
    <t>มี.ค.</t>
  </si>
  <si>
    <t>เม.ย.</t>
  </si>
  <si>
    <t>พ.ย.</t>
  </si>
  <si>
    <t>ก.ค.</t>
  </si>
  <si>
    <t>ส.ค.</t>
  </si>
  <si>
    <t>ก.ย.</t>
  </si>
  <si>
    <t>ต.ค.</t>
  </si>
  <si>
    <t>ธ.ค.</t>
  </si>
  <si>
    <t>รวม</t>
  </si>
  <si>
    <t>ขยะของเสีย (ฝังกลบ)</t>
  </si>
  <si>
    <t>GHG</t>
  </si>
  <si>
    <t>tCO2e</t>
  </si>
  <si>
    <t>1. การเผาไหม้แบบอยู่กับที่ (Stationary Combustion)</t>
  </si>
  <si>
    <t>การใช้น้ำมันสำหรับงานอาคาร</t>
  </si>
  <si>
    <t>2. การเผาไหม้แบบเคลื่อนที่ (Mobile Combustion)</t>
  </si>
  <si>
    <t>การใช้น้ำมันสำหรับการเดินทาง (รถตู้  รถมอเตอร์ไซค์)</t>
  </si>
  <si>
    <t>การใช้กระดาษ A4 และ A3 (สีขาว)</t>
  </si>
  <si>
    <t>kgCH4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</si>
  <si>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</si>
  <si>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</si>
  <si>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</si>
  <si>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</si>
  <si>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</si>
  <si>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</si>
  <si>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</si>
  <si>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</si>
  <si>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</si>
  <si>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</si>
  <si>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</si>
  <si>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</si>
  <si>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</si>
  <si>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</si>
  <si>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</si>
  <si>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kg CO2e/kgCH4</t>
  </si>
  <si>
    <t xml:space="preserve">Ui </t>
  </si>
  <si>
    <t>Tij</t>
  </si>
  <si>
    <t>Efj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</si>
  <si>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</si>
  <si>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</si>
  <si>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>CH4 Emission</t>
  </si>
  <si>
    <t>จำนวนพนักงานเฉลี่ย</t>
  </si>
  <si>
    <t>หมายหตุ</t>
  </si>
  <si>
    <t>4. การปล่อยสารมีเทนจากระบบ septic tank</t>
  </si>
  <si>
    <t>5. การปล่อยสารมีเทนจากบ่อบำบัดน้ำเสียแบบไม่เติมอากาศ</t>
  </si>
  <si>
    <t>3. การใช้สารดับเพลิง (CO2)</t>
  </si>
  <si>
    <t>kg CO2e/kgCO2</t>
  </si>
  <si>
    <t>%</t>
  </si>
  <si>
    <t>จำนวนพนักงานองค์กร</t>
  </si>
  <si>
    <t>จำนวนวันเปิดบริการ/ทำการ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</si>
  <si>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</si>
  <si>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พ.ค.</t>
  </si>
  <si>
    <t>มิ.ย.</t>
  </si>
  <si>
    <t>น้ำประปา-การประปานครหลวง</t>
  </si>
  <si>
    <t>น้ำประปา-การประปาส่วนภูมิภาค</t>
  </si>
  <si>
    <t>จำนวนวัน
ทำงาน</t>
  </si>
  <si>
    <t>TOW
BOD</t>
  </si>
  <si>
    <t>ค่า fix ห้ามแก้</t>
  </si>
  <si>
    <t xml:space="preserve">EF   =  0.6 kg CH4 / kg BOD  x  0.5  
       =  0.3 kg CH4 / kg BOD </t>
  </si>
  <si>
    <t>(มาจากแถวที่ 23)</t>
  </si>
  <si>
    <t>หน่วย
การเก็บข้อมูล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</si>
  <si>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</si>
  <si>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แบบฟอร์ม 1.5(1)</t>
  </si>
  <si>
    <t>ขอบเขตดำเนินงาน</t>
  </si>
  <si>
    <t>kgCO2e</t>
  </si>
  <si>
    <t xml:space="preserve">หมายเหตุ </t>
  </si>
  <si>
    <t>Scope 2 (ประเภท 2)</t>
  </si>
  <si>
    <t>Scope 1 (ประเภท 1)</t>
  </si>
  <si>
    <t>Scope 3 
(ประเภท 3)</t>
  </si>
  <si>
    <t>ขยะของเสีย (เผากำจัดโดยใช้น้ำมันดีเซล)</t>
  </si>
  <si>
    <t>ชื่อ</t>
  </si>
  <si>
    <t>Units</t>
  </si>
  <si>
    <t>EMISSION FACTORS</t>
  </si>
  <si>
    <t>แหล่งอ้างอิงข้อมูล</t>
  </si>
  <si>
    <r>
      <t>GWP</t>
    </r>
    <r>
      <rPr>
        <b/>
        <vertAlign val="subscript"/>
        <sz val="11"/>
        <color theme="0"/>
        <rFont val="Tahoma"/>
        <family val="2"/>
        <scheme val="minor"/>
      </rPr>
      <t>100</t>
    </r>
  </si>
  <si>
    <r>
      <t>CO</t>
    </r>
    <r>
      <rPr>
        <b/>
        <vertAlign val="subscript"/>
        <sz val="10"/>
        <color theme="0"/>
        <rFont val="Arial"/>
        <family val="2"/>
      </rPr>
      <t>2</t>
    </r>
  </si>
  <si>
    <r>
      <t>CH</t>
    </r>
    <r>
      <rPr>
        <b/>
        <vertAlign val="subscript"/>
        <sz val="10"/>
        <color theme="0"/>
        <rFont val="Arial"/>
        <family val="2"/>
      </rPr>
      <t>4</t>
    </r>
  </si>
  <si>
    <r>
      <t>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</t>
    </r>
  </si>
  <si>
    <t>ที่มา</t>
  </si>
  <si>
    <t>IPCC, AR5</t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</si>
  <si>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/unit]</t>
    </r>
  </si>
  <si>
    <r>
      <t>[kg CH</t>
    </r>
    <r>
      <rPr>
        <b/>
        <vertAlign val="subscript"/>
        <sz val="10"/>
        <color theme="0"/>
        <rFont val="Arial"/>
        <family val="2"/>
      </rPr>
      <t>4</t>
    </r>
    <r>
      <rPr>
        <b/>
        <sz val="10"/>
        <color theme="0"/>
        <rFont val="Arial"/>
        <family val="2"/>
      </rPr>
      <t>/unit]</t>
    </r>
  </si>
  <si>
    <r>
      <t>[kg N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O/unit]</t>
    </r>
  </si>
  <si>
    <r>
      <t>[kg CO</t>
    </r>
    <r>
      <rPr>
        <b/>
        <vertAlign val="sub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eq/unit]</t>
    </r>
  </si>
  <si>
    <t>CO2</t>
  </si>
  <si>
    <t>Stationary Combustion</t>
  </si>
  <si>
    <t xml:space="preserve">Fossil CH4 </t>
  </si>
  <si>
    <t>Natural gas</t>
  </si>
  <si>
    <t>scf</t>
  </si>
  <si>
    <t>IPCC Vol.2 table 2.2, DEDE</t>
  </si>
  <si>
    <t>CH4</t>
  </si>
  <si>
    <t>MJ</t>
  </si>
  <si>
    <t>N2O</t>
  </si>
  <si>
    <t>Lignite</t>
  </si>
  <si>
    <t>SF6</t>
  </si>
  <si>
    <t>Fuel oil A</t>
  </si>
  <si>
    <t>litre</t>
  </si>
  <si>
    <t>IPCC Vol.2 table 2.2, PTT</t>
  </si>
  <si>
    <t>NF3</t>
  </si>
  <si>
    <t>Fuel oil C</t>
  </si>
  <si>
    <t>PASS: 12345678</t>
  </si>
  <si>
    <t>Gas/Diesel oil</t>
  </si>
  <si>
    <t>Anthracite</t>
  </si>
  <si>
    <t>Sub-bituminous coal</t>
  </si>
  <si>
    <t xml:space="preserve">Scope 3 </t>
  </si>
  <si>
    <t>กระดาษ A4 (สีขาว)</t>
  </si>
  <si>
    <t>Jet Kerosene</t>
  </si>
  <si>
    <t>น้ำประปา</t>
  </si>
  <si>
    <t>LPG</t>
  </si>
  <si>
    <t>IPCC Vol.2 table 2.2, DEDE LPG 1 litre = 0.54 kg</t>
  </si>
  <si>
    <t>กระดาษทิชชู</t>
  </si>
  <si>
    <t>Motor gasoline</t>
  </si>
  <si>
    <t>FUEL WOOD</t>
  </si>
  <si>
    <t>Bagasse</t>
  </si>
  <si>
    <t xml:space="preserve">Palm kernel shell </t>
  </si>
  <si>
    <t>Cob</t>
  </si>
  <si>
    <t>Biogas</t>
  </si>
  <si>
    <t>FUEL WOOD (CO2only)</t>
  </si>
  <si>
    <t>Bagasse (CO2only)</t>
  </si>
  <si>
    <t>Palm kernel shell (CO2only)</t>
  </si>
  <si>
    <t>Cob (CO2only)</t>
  </si>
  <si>
    <t>Biogas (CO2only)</t>
  </si>
  <si>
    <t>Mobile Combustion (On road)</t>
  </si>
  <si>
    <t xml:space="preserve">Motor Gasoline - uncontrolled </t>
  </si>
  <si>
    <t>IPCC Vol.2 table 3.2.1, 3.2.2, DEDE</t>
  </si>
  <si>
    <t>Motor Gasoline - oxydation catalyst</t>
  </si>
  <si>
    <t>Motor Gasoline - low mileage light duty vihicle vintage 1995 or later</t>
  </si>
  <si>
    <t>Gas/ Diesel Oil</t>
  </si>
  <si>
    <t>Compressed Natural Gas</t>
  </si>
  <si>
    <t>IPCC Vol.2 table 3.2.1, 3.2.2, PTT</t>
  </si>
  <si>
    <t>Liquified Petroleum Gas</t>
  </si>
  <si>
    <t>IPCC Vol.2 table 3.2.1, 3.2.2, DEDE LPG 1 litre = 0.54 kg</t>
  </si>
  <si>
    <t>Mobile Combustion (Off road)</t>
  </si>
  <si>
    <t>Diesel</t>
  </si>
  <si>
    <t>- Agriculture</t>
  </si>
  <si>
    <t>IPCC Vol.2 table 3.3.1, DEDE</t>
  </si>
  <si>
    <t xml:space="preserve">- Forestry </t>
  </si>
  <si>
    <t xml:space="preserve">- Industry </t>
  </si>
  <si>
    <t>- Household</t>
  </si>
  <si>
    <t>Motor Gasoline - 4 stroke</t>
  </si>
  <si>
    <t>Motor Gasoline - 2 stroke</t>
  </si>
  <si>
    <t>Electricity, grid mix (ไฟฟ้า)</t>
  </si>
  <si>
    <t>ไฟฟ้าแบบ grid mix ปี 2016-2018; LCIA
method IPCC 2013 GWP 100a V1.03</t>
  </si>
  <si>
    <t xml:space="preserve"> -</t>
  </si>
  <si>
    <t>Thai National LCI Database,
TIISMTEC-NSTDA, AR5
(with TGO electricity 2016-2018)</t>
  </si>
  <si>
    <t>Refrigerants (สารทำความเย็น)</t>
  </si>
  <si>
    <t>R-22 (HCFC-22)</t>
  </si>
  <si>
    <t>IPCC 2013, AR5</t>
  </si>
  <si>
    <t>R-32</t>
  </si>
  <si>
    <t>R-125</t>
  </si>
  <si>
    <t>R-134</t>
  </si>
  <si>
    <t>R-134a</t>
  </si>
  <si>
    <t>R-143</t>
  </si>
  <si>
    <t>R-143a</t>
  </si>
  <si>
    <t>ทั้งนี้สำหรับ Emission Factor ใน Scope 3 สามารถค้นหาได้ที่</t>
  </si>
  <si>
    <t>http://thaicarbonlabel.tgo.or.th/products_emission/products_emission.pnc</t>
  </si>
  <si>
    <t>IPCC</t>
  </si>
  <si>
    <t>DEDE</t>
  </si>
  <si>
    <t>[kg/TJ]</t>
  </si>
  <si>
    <t>[MJ/unit]</t>
  </si>
  <si>
    <t>unit</t>
  </si>
  <si>
    <t>NCV</t>
  </si>
  <si>
    <t>dry basis</t>
  </si>
  <si>
    <t>Residual fuel oil (Fuel oil A)</t>
  </si>
  <si>
    <t>*ref. from PTT</t>
  </si>
  <si>
    <t>Residual fuel oil (Fuel oil C)</t>
  </si>
  <si>
    <t>Wood / Wood Waste (FUEL WOOD)</t>
  </si>
  <si>
    <t>Other Primary Solid
Biomass</t>
  </si>
  <si>
    <r>
      <t>m</t>
    </r>
    <r>
      <rPr>
        <vertAlign val="superscript"/>
        <sz val="11"/>
        <rFont val="Tahoma"/>
        <family val="2"/>
        <scheme val="minor"/>
      </rPr>
      <t>3</t>
    </r>
  </si>
  <si>
    <t>gasoline</t>
  </si>
  <si>
    <t>Motor Gasoline -oxydation catalyst</t>
  </si>
  <si>
    <t xml:space="preserve">Mobile Combustion (Off road) </t>
  </si>
  <si>
    <t>6.การใช้สารทำความเย็นชนิด R32</t>
  </si>
  <si>
    <t>6.การใช้สารทำความเย็นชนิด R22</t>
  </si>
  <si>
    <t>kg CO2e/kgCHClF2</t>
  </si>
  <si>
    <t>kg CO2e/kgCH2F2</t>
  </si>
  <si>
    <t>kgCH2F2</t>
  </si>
  <si>
    <t>kgCHClF2</t>
  </si>
  <si>
    <t>(ทบทวนค่า EF จาก อบก.วันที่ 8-2-2567)</t>
  </si>
  <si>
    <t xml:space="preserve">1. ค่าการปล่อยก๊าซเรือนกระจก (Emission Factor) รวบรวมมาจากข้อมูลทุติยภูมิ สำหรับการประเมินคาร์บอนฟุตพริ้นท์ขององค์กร </t>
  </si>
  <si>
    <t>2. Scope 1 และ 2 สืบค้นข้อมุลได้จาก http://thaicarbonlabel.tgo.or.th/admin/uploadfiles/emission/ts_578cd2cb78.pdf บังคับใช้วันที่ 1 เมษายน 2565</t>
  </si>
  <si>
    <t>3. Scope 3 สืบค้นข้อมูลได้จ้าก http://thaicarbonlabel.tgo.or.th/admin/uploadfiles/emission/ts_af09c20f4f.pdf บังคับใช้วันที่ 1 มกราคม 2566</t>
  </si>
  <si>
    <t>4. ขยะของเสีย (เผากำจัดโดยใช้น้ำมันดีเซล) จะคิดจากปริมาณน้ำมันเชื้อเพลิงที่ใช้ในการเผาขยะ (ลิตร/ตัน)</t>
  </si>
  <si>
    <t>5. สารทำความเย็นที่จะมาคำนวณปริมาณก๊าซเรือนกระจกจะต้องสอดคล้องกับสารทำความเย็นที่ใช้ในสำนักงาน และเลือกค่า EF ได้จาก EF TGO AR5</t>
  </si>
  <si>
    <t xml:space="preserve">6. การปล่อยสารมีเทนจากบ่อบำบัดน้ำเสียแบบไม่เติมอากาศ ค่า EF อ้างอิงจากข้อกำหนดในการคำนวนและรายงานคาร์บอนฟุตปริ้นองค์กรโดย </t>
  </si>
  <si>
    <t>องค์การบริหารจัดการกาซเรือนกระจก (องคการมหาชน)พิมพครั้งที่ 7 (ฉบับปรับปรุงครั้งที่ 5, มกราคม 2564)</t>
  </si>
  <si>
    <t xml:space="preserve">สรุปข้อมูลปริมาณการปลดปล่อยก๊าซเรือนกระจก </t>
  </si>
  <si>
    <t xml:space="preserve"> tCO2e</t>
  </si>
  <si>
    <t>%GHG</t>
  </si>
  <si>
    <t>การใช้สารดับเพลิง (CO2)</t>
  </si>
  <si>
    <t>การใช้สารทำความเย็นชนิด R22</t>
  </si>
  <si>
    <t>การใช้สารทำความเย็นชนิด R32</t>
  </si>
  <si>
    <t>มิ.ค.</t>
  </si>
  <si>
    <t xml:space="preserve">ส.ค. </t>
  </si>
  <si>
    <t>เฉลี่ย</t>
  </si>
  <si>
    <t>การปล่อยมีเทนจากบ่อบำบัดน้ำเสียแบบไม่เติมอากาศ</t>
  </si>
  <si>
    <t>การปล่อยมีเทนจากระบบ septic tank</t>
  </si>
  <si>
    <t>% เพิ่มขึ้น / ลดลง  (kgCO2e/คน)</t>
  </si>
  <si>
    <t>% เพิ่มขึ้น / ลดลง (kgCO2e)</t>
  </si>
  <si>
    <t>แนวทางจัดการ :</t>
  </si>
  <si>
    <t>วิเคราะห์สาเหตุ :</t>
  </si>
  <si>
    <t>รายละเอียด :</t>
  </si>
  <si>
    <t>หน่วย
การเก็บ
ข้อมูล</t>
  </si>
  <si>
    <t>(ทบทวนค่า EF จาก อบก.วันที่ 8-2-2568)</t>
  </si>
  <si>
    <t>3. Scope 3 สืบค้นข้อมูลได้จ้าก http://thaicarbonlabel.tgo.or.th/admin/uploadfiles/emission/ts_af09c20f4f.pdf บังคับใช้วันที่ 1 มกราคม 2568</t>
  </si>
  <si>
    <t>ปี 2568</t>
  </si>
  <si>
    <t>จำนวนคนปี 2568</t>
  </si>
  <si>
    <t>เดือนมกราคม 2568</t>
  </si>
  <si>
    <t xml:space="preserve">เดือนกรกฎาคม 2568        </t>
  </si>
  <si>
    <t xml:space="preserve">เดือนกุมภาพันธ์ 2568      </t>
  </si>
  <si>
    <t xml:space="preserve">เดือนสิงหาคม 2568      </t>
  </si>
  <si>
    <t xml:space="preserve">เดือนมีนาคม 2568        </t>
  </si>
  <si>
    <t xml:space="preserve">เดือนกันยายน 2568      </t>
  </si>
  <si>
    <t xml:space="preserve">เดือนเมษายน 2568        </t>
  </si>
  <si>
    <t xml:space="preserve">เดือนตุลาคม 2568      </t>
  </si>
  <si>
    <t xml:space="preserve">เดือนพฤษภาคม 2568        </t>
  </si>
  <si>
    <t xml:space="preserve">เดือนพฤศจิกายน 2568      </t>
  </si>
  <si>
    <t xml:space="preserve">เดือนมิถุนายน 2568        </t>
  </si>
  <si>
    <t xml:space="preserve">เดือนธันวาคม 2568      </t>
  </si>
  <si>
    <t>GHG ปี 2568 (kgCO2e)</t>
  </si>
  <si>
    <t>GHG ปี 2568 (kgCO2e/คน)</t>
  </si>
  <si>
    <t>บรรลุเป้าหมาย</t>
  </si>
  <si>
    <t>ไม่บรรลุเป้าหมาย</t>
  </si>
  <si>
    <t>เดือน</t>
  </si>
  <si>
    <t>รายการกิจกรรมที่ใช้พลังงานทรัพยากร และปริมาณของเสีย</t>
  </si>
  <si>
    <t>หมายเหตุ หากสำนักงานไม่มีกิจกรรมที่ใช้พลังงาน ทรัพยากร หรือ ของเสีย สามารถตัดรายการออกจากตารางและกราฟได้</t>
  </si>
  <si>
    <t>เดือน / ประจำปี 2567</t>
  </si>
  <si>
    <t>สรุป การเปรียบเทียบปริมาณก๊าซเรือนกระจก (kgCO2e) ของปี 2567 และ 2568</t>
  </si>
  <si>
    <t>ปี 2567</t>
  </si>
  <si>
    <t>จำนวนคนปี 2567</t>
  </si>
  <si>
    <t>ปริมาณก๊าซเรือนกระจก ปี 2567 (kgCO2e)</t>
  </si>
  <si>
    <t>ปริมาณก๊าซเรือนกระจกต่อคน ปี 2567 (kgCO2e/คน)</t>
  </si>
  <si>
    <t>สรุป การเปรียบเทียบปริมาณก๊าซเรือนกระจก (kgCO2e) ของปี 2567</t>
  </si>
  <si>
    <t>ผลต่างระหว่างปี 2567 และ 2568 (kgCO2e/คน)</t>
  </si>
  <si>
    <t>GHG ปี 2567 (kgCO2e/คน)</t>
  </si>
  <si>
    <t>ผลต่างระหว่างปี 2567 และ 2568 (kgCO2e)</t>
  </si>
  <si>
    <t>GHG ปี 2567 (kgCO2e)</t>
  </si>
  <si>
    <t>ปริมาณก๊าซเรือนกระจก (kgCO2e) ประจำปี 2568</t>
  </si>
  <si>
    <t>ประจำปี2567 (เดือนมกราคม ถึง ธันวาคม2567)</t>
  </si>
  <si>
    <t>การวิเคราะห์ข้อมูลและสาเหตุ (เป้าหมาย 2568 : ก๊าซเรือนกระจกลดลง 2% จากปี 2567)</t>
  </si>
  <si>
    <t xml:space="preserve">ปฏิบัติตามมาตรการของคณะฯอย่างเคร่งครัด </t>
  </si>
  <si>
    <t>ปริมาณการปล่อยก๊าซเรือนกระจกเพิ่มขึ้น คิดเป็น 29.02 %</t>
  </si>
  <si>
    <t>ลดการใช้ไฟฟ้าในอาคาร(ปิดไฟ/เครื่องปรับอากาศเมื่อไม่ใช้งาน),มีการเปลี่ยนอุปกรณ์ประหยัดพลังงาน</t>
  </si>
  <si>
    <t>มีการใช้เครื่องปรับอากาศ เครื่องใช้ไฟฟ้า การเปิดไฟส่องสว่าง การใช้น้ำ เพิ่มขึ้น</t>
  </si>
  <si>
    <t>ปริมาณการปล่อยก๊าซเรือนกระจกลดลง คิดเป็น 12.73%</t>
  </si>
  <si>
    <t>ปริมาณการปล่อยก๊าซเรือนกระจกลดลง คิดเป็น 12.88%</t>
  </si>
  <si>
    <t>ปริมาณการปล่อยก๊าซเรือนกระจกลดลง คิดเป็น 20.33%</t>
  </si>
  <si>
    <t>ปริมาณการปล่อยก๊าซเรือนกระจกลดลง คิดเป็น 44.25 %</t>
  </si>
  <si>
    <t>ปริมาณการปล่อยก๊าซเรือนกระจกลดลง คิดเป็น 2.72 %</t>
  </si>
  <si>
    <t>ปริมาณการปล่อยก๊าซเรือนกระจกลดลง คิดเป็น 13.77%</t>
  </si>
  <si>
    <t>ปริมาณการปล่อยก๊าซเรือนกระจกเพิ่มขึ้น คิดเป็น 3.48%</t>
  </si>
  <si>
    <t>ปริมาณการปล่อยก๊าซเรือนกระจกเพิ่มขึ้น คิดเป็น 4.07%</t>
  </si>
  <si>
    <t>ปริมาณการปล่อยก๊าซเรือนกระจกลดลง คิดเป็น 5.24%</t>
  </si>
  <si>
    <t>ปริมาณการปล่อยก๊าซเรือนกระจกลดลง คิดเป็น 26.88%</t>
  </si>
  <si>
    <t>ปริมาณการปล่อยก๊าซเรือนกระจกลดลง คิดเป็น 6.03%</t>
  </si>
  <si>
    <t>สรุป การปล่อยก๊าซเรือนกระจกตั้งแต่เดือน มกราคม ถึง ธันวาคม ปี 2568 เท่ากับ 104.46 tCO2e ลดลงจากมกราคม ถึง ธันวาคม ปี 2567 เท่ากับ 10.63 tCO2e คิดเป็น 9.23 %
บรรลุเป้าหมาย                         ไม่บรรลุเป้าหมาย</t>
  </si>
  <si>
    <t>ตารางเก็บข้อมูลคำนวณคาร์บอนฟุตพริ้นท์ขององค์กร</t>
  </si>
  <si>
    <t>ปริมาณ (Activity data) ประจำปี 2568</t>
  </si>
  <si>
    <t>รวมทั้งปี</t>
  </si>
  <si>
    <t xml:space="preserve">1. การเผาไหม้แบบอยู่กับที่ (Stationary Combustion) </t>
  </si>
  <si>
    <t>น้ำมัน Diesel  (Generator) ดีเซลที่ใช้งานสำหรับเครื่องกำเนิดไฟฟ้า</t>
  </si>
  <si>
    <t>น้ำมัน Gasohol  (Generator) เบนซินที่ใช้งานสำหรับเครื่องกำเนิดไฟฟ้า</t>
  </si>
  <si>
    <t>น้ำมัน Diesel (Fire pump) (ดีเซลที่ใช้งานสำหรับปั๊มดับเพลง</t>
  </si>
  <si>
    <t>น้ำมัน Diesel สำหรับเครื่องตัดหญ้า แบบสะพายบ่า</t>
  </si>
  <si>
    <t>น้ำมัน Gasohol สำหรับเครื่องตัดหญ้า แบบสะพายบ่า</t>
  </si>
  <si>
    <t>การใช้น้ำมันสำหรับการเดินทางโดยรถขององค์กร (รถกระบะ  รถจักรยานยนต์) ไม่ใช่รถบุคลากร</t>
  </si>
  <si>
    <t>น้ำมัน Diesel รถกระบะ</t>
  </si>
  <si>
    <t>น้ำมัน Gasohol รถจักรยานยนต์</t>
  </si>
  <si>
    <t>น้ำมัน Gasohol สำหรับรถไถ</t>
  </si>
  <si>
    <t>น้ำมัน Diesel สำหรับรถไถ</t>
  </si>
  <si>
    <t>น้ำมัน Diesel รถอีแต๋น</t>
  </si>
  <si>
    <t>3. การใช้สารดับเพลิง (CO2) ถ้ามีการซ้อมดับเพลิง โดยองค์กร ใช้สารดับเพลิงไปกี่ kg ดูจากความจุของถัง โดยถังดับเพลิงจะเป็น ถังสีแดงชนิด CO2</t>
  </si>
  <si>
    <t>4. การเติมน้ำยาแอร์ ชนิดน้ำยาแอร์ เช่น R32 R410a (ถ้ามีช่างมาเติมน้ำยาแอร์ ถ้าไม่มีไม่ต้องกรอก)</t>
  </si>
  <si>
    <t>การใช้พลังงานไฟฟ้า (ดูจากบิลค่าไฟฟ้า ใส่ค่าหน่วยไฟฟ้าที่ใช้)</t>
  </si>
  <si>
    <t>การใช้กระดาษ A4 และ A3 (สีขาว) (หากใช้เป็นรีม เปลี่ยนหน่วยรีมเป็น kg)</t>
  </si>
  <si>
    <t>น้ำประปาสูบจากคณะสัตวศาสตร์ (ดูจากมิดเตอร์น้ำ)</t>
  </si>
  <si>
    <t>น้ำประปาใช้ในอาคาร (ดูจากมิดเตอร์น้ำ)</t>
  </si>
  <si>
    <t>น้ำประปาใช้ในการเกษตร (ดูจากมิดเตอร์น้ำ)</t>
  </si>
  <si>
    <t>ขยะของเสีย (ปริมาณ kg ของขยะที่รถมารับไปกำจัด)</t>
  </si>
  <si>
    <t xml:space="preserve">จำนวนนักศึกษาปี 2568 </t>
  </si>
  <si>
    <t>คน</t>
  </si>
  <si>
    <t>จำนวนพนักงาน/บุคลากร ประจำ</t>
  </si>
  <si>
    <t>จำนวนวันที่มาปฏิบัติงาน</t>
  </si>
  <si>
    <t>วัน</t>
  </si>
  <si>
    <t>ปริมาณ (Activity data) ประจำปี 2567</t>
  </si>
  <si>
    <t xml:space="preserve">จำนวนนักศึกษาปี 2567 </t>
  </si>
  <si>
    <t>ปริมาณรวม 12 เดือน</t>
  </si>
  <si>
    <t>ปริมาณก๊าซเรือนกระจก รวม
(kgCO2eq)</t>
  </si>
  <si>
    <t>ปริมาณรวม 
12 เดือน</t>
  </si>
  <si>
    <t>ปริมาณก๊าซเรือนกระจก
 รวม (kgCO2eq)</t>
  </si>
  <si>
    <t>รวมน้ำประปา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</si>
</sst>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87" formatCode="_-* #,##0.00_-;\-* #,##0.00_-;_-* &quot;-&quot;??_-;_-@_-"/>
    <numFmt numFmtId="188" formatCode="0.0000"/>
    <numFmt numFmtId="189" formatCode="_-* #,##0_-;\-* #,##0_-;_-* &quot;-&quot;??_-;_-@_-"/>
    <numFmt numFmtId="190" formatCode="#,##0.00_ ;\-#,##0.00\ "/>
    <numFmt numFmtId="191" formatCode="_(* #,##0.0000_);_(* \(#,##0.0000\);_(* &quot;-&quot;??_);_(@_)"/>
    <numFmt numFmtId="192" formatCode="_(* #,##0_);_(* \(#,##0\);_(* &quot;-&quot;??_);_(@_)"/>
    <numFmt numFmtId="193" formatCode="_-* #,##0.0000_-;\-* #,##0.0000_-;_-* &quot;-&quot;??_-;_-@_-"/>
    <numFmt numFmtId="194" formatCode="0.000000"/>
    <numFmt numFmtId="195" formatCode="_-* #,##0.0_-;\-* #,##0.0_-;_-* &quot;-&quot;??_-;_-@_-"/>
    <numFmt numFmtId="196" formatCode="#,##0_ ;\-#,##0\ "/>
  </numFmts>
  <fonts count="58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6"/>
      <name val="Cordia New"/>
      <family val="2"/>
    </font>
    <font>
      <b/>
      <sz val="16"/>
      <color rgb="FFFF0000"/>
      <name val="Cordia New"/>
      <family val="2"/>
    </font>
    <font>
      <sz val="16"/>
      <name val="Cordia New"/>
      <family val="2"/>
    </font>
    <font>
      <b/>
      <u/>
      <sz val="16"/>
      <color theme="1"/>
      <name val="Cordia New"/>
      <family val="2"/>
    </font>
    <font>
      <b/>
      <sz val="20"/>
      <color rgb="FFFF0000"/>
      <name val="Cordia New"/>
      <family val="2"/>
    </font>
    <font>
      <b/>
      <sz val="20"/>
      <color theme="1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2"/>
      <name val="Cordia New"/>
      <family val="2"/>
    </font>
    <font>
      <u/>
      <sz val="9.35"/>
      <color theme="10"/>
      <name val="Tahoma"/>
      <family val="2"/>
      <charset val="222"/>
    </font>
    <font>
      <sz val="11"/>
      <color theme="0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0"/>
      <color theme="0"/>
      <name val="Arial"/>
      <family val="2"/>
    </font>
    <font>
      <sz val="11"/>
      <name val="Tahoma"/>
      <family val="2"/>
      <charset val="222"/>
      <scheme val="minor"/>
    </font>
    <font>
      <b/>
      <sz val="11"/>
      <color theme="0"/>
      <name val="Tahoma"/>
      <family val="2"/>
      <scheme val="minor"/>
    </font>
    <font>
      <b/>
      <vertAlign val="subscript"/>
      <sz val="11"/>
      <color theme="0"/>
      <name val="Tahoma"/>
      <family val="2"/>
      <scheme val="minor"/>
    </font>
    <font>
      <b/>
      <vertAlign val="subscript"/>
      <sz val="10"/>
      <color theme="0"/>
      <name val="Arial"/>
      <family val="2"/>
    </font>
    <font>
      <b/>
      <sz val="10"/>
      <name val="Arial"/>
      <family val="2"/>
    </font>
    <font>
      <b/>
      <sz val="11"/>
      <name val="Tahoma"/>
      <family val="2"/>
      <scheme val="minor"/>
    </font>
    <font>
      <u/>
      <sz val="11"/>
      <color theme="10"/>
      <name val="Tahoma"/>
      <family val="2"/>
      <scheme val="minor"/>
    </font>
    <font>
      <vertAlign val="superscript"/>
      <sz val="11"/>
      <name val="Tahoma"/>
      <family val="2"/>
      <scheme val="minor"/>
    </font>
    <font>
      <sz val="8"/>
      <name val="Tahoma"/>
      <family val="2"/>
      <charset val="222"/>
      <scheme val="minor"/>
    </font>
    <font>
      <b/>
      <sz val="22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TH SarabunPSK"/>
      <family val="2"/>
      <charset val="222"/>
    </font>
    <font>
      <b/>
      <sz val="18"/>
      <name val="Cordia New"/>
      <family val="2"/>
      <charset val="222"/>
    </font>
    <font>
      <b/>
      <sz val="16"/>
      <color rgb="FF000000"/>
      <name val="TH Sarabun New"/>
      <family val="2"/>
      <charset val="222"/>
    </font>
    <font>
      <b/>
      <sz val="20"/>
      <name val="Cordia New"/>
      <family val="2"/>
      <charset val="222"/>
    </font>
    <font>
      <sz val="24"/>
      <name val="Cordia New"/>
      <family val="2"/>
      <charset val="222"/>
    </font>
    <font>
      <sz val="16"/>
      <color rgb="FF000000"/>
      <name val="TH Sarabun New"/>
      <family val="2"/>
      <charset val="222"/>
    </font>
    <font>
      <b/>
      <sz val="24"/>
      <name val="Cordia New"/>
      <family val="2"/>
      <charset val="222"/>
    </font>
    <font>
      <b/>
      <sz val="28"/>
      <name val="Cordia New"/>
      <family val="2"/>
      <charset val="222"/>
    </font>
    <font>
      <sz val="16"/>
      <name val="TH Sarabun New"/>
      <family val="2"/>
      <charset val="222"/>
    </font>
    <font>
      <sz val="24"/>
      <color rgb="FF000000"/>
      <name val="TH Sarabun New"/>
      <family val="2"/>
      <charset val="222"/>
    </font>
    <font>
      <b/>
      <sz val="36"/>
      <name val="Cordia New"/>
      <family val="2"/>
      <charset val="222"/>
    </font>
    <font>
      <b/>
      <sz val="24"/>
      <name val="Cordia New"/>
      <family val="2"/>
    </font>
    <font>
      <sz val="18"/>
      <color rgb="FF000000"/>
      <name val="TH Sarabun New"/>
      <family val="2"/>
      <charset val="222"/>
    </font>
    <font>
      <sz val="18"/>
      <name val="Cordia New"/>
      <family val="2"/>
      <charset val="222"/>
    </font>
    <font>
      <sz val="26"/>
      <name val="Cordia New"/>
      <family val="2"/>
      <charset val="222"/>
    </font>
    <font>
      <b/>
      <sz val="26"/>
      <name val="Cordia New"/>
      <family val="2"/>
    </font>
    <font>
      <b/>
      <sz val="18"/>
      <color rgb="FF000000"/>
      <name val="TH Sarabun New"/>
      <family val="2"/>
    </font>
    <font>
      <sz val="26"/>
      <name val="TH Sarabun New"/>
      <family val="2"/>
      <charset val="222"/>
    </font>
    <font>
      <b/>
      <u/>
      <sz val="26"/>
      <color rgb="FFFF0000"/>
      <name val="TH Sarabun New"/>
      <family val="2"/>
    </font>
    <font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8"/>
      <name val="Cordia New"/>
      <family val="2"/>
    </font>
    <font>
      <sz val="18"/>
      <name val="Cordia New"/>
      <family val="2"/>
    </font>
    <font>
      <b/>
      <sz val="14"/>
      <name val="Cordia New"/>
      <family val="2"/>
      <charset val="222"/>
    </font>
    <font>
      <sz val="14"/>
      <color theme="1"/>
      <name val="TH Niramit AS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7D59F"/>
        <bgColor indexed="64"/>
      </patternFill>
    </fill>
    <fill>
      <patternFill patternType="solid">
        <fgColor rgb="FFA7D59F"/>
        <bgColor rgb="FFA7D59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6" fillId="0" borderId="0"/>
    <xf numFmtId="43" fontId="16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87" fontId="28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380">
    <xf numFmtId="0" fontId="0" fillId="0" borderId="0" xfId="0"/>
    <xf numFmtId="0" fontId="5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3" borderId="1" xfId="1" applyFont="1" applyFill="1" applyBorder="1"/>
    <xf numFmtId="0" fontId="8" fillId="3" borderId="0" xfId="0" applyFont="1" applyFill="1" applyAlignment="1">
      <alignment horizontal="center"/>
    </xf>
    <xf numFmtId="0" fontId="2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1" applyFont="1" applyFill="1"/>
    <xf numFmtId="0" fontId="7" fillId="3" borderId="0" xfId="0" applyFont="1" applyFill="1"/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87" fontId="5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189" fontId="2" fillId="3" borderId="1" xfId="0" applyNumberFormat="1" applyFont="1" applyFill="1" applyBorder="1" applyAlignment="1">
      <alignment horizontal="center"/>
    </xf>
    <xf numFmtId="187" fontId="2" fillId="3" borderId="0" xfId="0" applyNumberFormat="1" applyFont="1" applyFill="1" applyAlignment="1">
      <alignment vertical="center"/>
    </xf>
    <xf numFmtId="0" fontId="6" fillId="5" borderId="1" xfId="1" applyFont="1" applyFill="1" applyBorder="1"/>
    <xf numFmtId="189" fontId="6" fillId="2" borderId="1" xfId="1" applyNumberFormat="1" applyFont="1" applyFill="1" applyBorder="1"/>
    <xf numFmtId="0" fontId="9" fillId="6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11" fillId="3" borderId="0" xfId="0" applyFont="1" applyFill="1" applyAlignment="1">
      <alignment vertical="center"/>
    </xf>
    <xf numFmtId="0" fontId="11" fillId="3" borderId="9" xfId="0" applyFont="1" applyFill="1" applyBorder="1" applyAlignment="1">
      <alignment vertical="center"/>
    </xf>
    <xf numFmtId="0" fontId="10" fillId="3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188" fontId="11" fillId="3" borderId="1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horizontal="right" vertical="center" wrapText="1"/>
    </xf>
    <xf numFmtId="4" fontId="11" fillId="3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right" vertical="center"/>
    </xf>
    <xf numFmtId="4" fontId="11" fillId="3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top" wrapText="1"/>
    </xf>
    <xf numFmtId="4" fontId="11" fillId="3" borderId="0" xfId="0" applyNumberFormat="1" applyFont="1" applyFill="1" applyAlignment="1">
      <alignment horizontal="center" vertical="top" wrapText="1"/>
    </xf>
    <xf numFmtId="1" fontId="11" fillId="3" borderId="0" xfId="0" applyNumberFormat="1" applyFont="1" applyFill="1" applyAlignment="1">
      <alignment horizontal="center" vertical="top" wrapText="1"/>
    </xf>
    <xf numFmtId="0" fontId="10" fillId="3" borderId="0" xfId="0" applyFont="1" applyFill="1" applyAlignment="1">
      <alignment horizontal="center"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right" vertical="center"/>
    </xf>
    <xf numFmtId="4" fontId="10" fillId="3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88" fontId="11" fillId="3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17" fillId="8" borderId="1" xfId="4" applyFont="1" applyFill="1" applyBorder="1" applyAlignment="1">
      <alignment horizontal="center" vertical="center"/>
    </xf>
    <xf numFmtId="0" fontId="18" fillId="3" borderId="0" xfId="4" applyFont="1" applyFill="1"/>
    <xf numFmtId="191" fontId="17" fillId="8" borderId="1" xfId="5" applyNumberFormat="1" applyFont="1" applyFill="1" applyBorder="1" applyAlignment="1">
      <alignment horizontal="center" vertical="center"/>
    </xf>
    <xf numFmtId="0" fontId="16" fillId="0" borderId="1" xfId="4" applyBorder="1"/>
    <xf numFmtId="0" fontId="16" fillId="0" borderId="1" xfId="4" applyBorder="1" applyAlignment="1">
      <alignment horizontal="center"/>
    </xf>
    <xf numFmtId="192" fontId="0" fillId="0" borderId="1" xfId="5" applyNumberFormat="1" applyFont="1" applyBorder="1"/>
    <xf numFmtId="0" fontId="22" fillId="3" borderId="1" xfId="4" applyFont="1" applyFill="1" applyBorder="1" applyAlignment="1">
      <alignment horizontal="left" vertical="center"/>
    </xf>
    <xf numFmtId="0" fontId="22" fillId="3" borderId="1" xfId="4" applyFont="1" applyFill="1" applyBorder="1" applyAlignment="1">
      <alignment horizontal="center" vertical="center"/>
    </xf>
    <xf numFmtId="191" fontId="22" fillId="3" borderId="1" xfId="5" applyNumberFormat="1" applyFont="1" applyFill="1" applyBorder="1" applyAlignment="1">
      <alignment horizontal="center" vertical="center"/>
    </xf>
    <xf numFmtId="0" fontId="18" fillId="3" borderId="1" xfId="4" applyFont="1" applyFill="1" applyBorder="1"/>
    <xf numFmtId="0" fontId="18" fillId="3" borderId="1" xfId="4" applyFont="1" applyFill="1" applyBorder="1" applyAlignment="1">
      <alignment horizontal="center" vertical="top"/>
    </xf>
    <xf numFmtId="0" fontId="18" fillId="3" borderId="1" xfId="4" applyFont="1" applyFill="1" applyBorder="1" applyAlignment="1">
      <alignment vertical="top"/>
    </xf>
    <xf numFmtId="11" fontId="22" fillId="3" borderId="1" xfId="4" applyNumberFormat="1" applyFont="1" applyFill="1" applyBorder="1" applyAlignment="1">
      <alignment horizontal="center" vertical="center"/>
    </xf>
    <xf numFmtId="0" fontId="18" fillId="3" borderId="1" xfId="4" applyFont="1" applyFill="1" applyBorder="1" applyAlignment="1">
      <alignment horizontal="center" vertical="center"/>
    </xf>
    <xf numFmtId="191" fontId="18" fillId="3" borderId="0" xfId="5" applyNumberFormat="1" applyFont="1" applyFill="1"/>
    <xf numFmtId="0" fontId="18" fillId="3" borderId="0" xfId="4" applyFont="1" applyFill="1" applyAlignment="1">
      <alignment horizontal="center"/>
    </xf>
    <xf numFmtId="188" fontId="18" fillId="3" borderId="0" xfId="4" applyNumberFormat="1" applyFont="1" applyFill="1"/>
    <xf numFmtId="188" fontId="0" fillId="0" borderId="0" xfId="5" applyNumberFormat="1" applyFont="1"/>
    <xf numFmtId="0" fontId="18" fillId="3" borderId="1" xfId="4" applyFont="1" applyFill="1" applyBorder="1" applyAlignment="1">
      <alignment horizontal="center"/>
    </xf>
    <xf numFmtId="0" fontId="23" fillId="3" borderId="1" xfId="4" applyFont="1" applyFill="1" applyBorder="1" applyAlignment="1">
      <alignment vertical="top"/>
    </xf>
    <xf numFmtId="49" fontId="18" fillId="3" borderId="1" xfId="4" applyNumberFormat="1" applyFont="1" applyFill="1" applyBorder="1" applyAlignment="1">
      <alignment vertical="top"/>
    </xf>
    <xf numFmtId="0" fontId="18" fillId="3" borderId="1" xfId="4" applyFont="1" applyFill="1" applyBorder="1" applyAlignment="1">
      <alignment vertical="center"/>
    </xf>
    <xf numFmtId="0" fontId="18" fillId="3" borderId="1" xfId="4" applyFont="1" applyFill="1" applyBorder="1" applyAlignment="1">
      <alignment vertical="center" wrapText="1"/>
    </xf>
    <xf numFmtId="0" fontId="18" fillId="3" borderId="1" xfId="4" applyFont="1" applyFill="1" applyBorder="1" applyAlignment="1">
      <alignment horizontal="center" vertical="center" wrapText="1"/>
    </xf>
    <xf numFmtId="191" fontId="18" fillId="3" borderId="0" xfId="4" applyNumberFormat="1" applyFont="1" applyFill="1"/>
    <xf numFmtId="0" fontId="23" fillId="3" borderId="1" xfId="4" applyFont="1" applyFill="1" applyBorder="1" applyAlignment="1">
      <alignment vertical="center"/>
    </xf>
    <xf numFmtId="0" fontId="18" fillId="3" borderId="0" xfId="4" applyFont="1" applyFill="1" applyAlignment="1">
      <alignment vertical="center"/>
    </xf>
    <xf numFmtId="0" fontId="18" fillId="3" borderId="0" xfId="4" applyFont="1" applyFill="1" applyAlignment="1">
      <alignment vertical="center" wrapText="1"/>
    </xf>
    <xf numFmtId="0" fontId="18" fillId="3" borderId="0" xfId="4" applyFont="1" applyFill="1" applyAlignment="1">
      <alignment horizontal="center" vertical="center"/>
    </xf>
    <xf numFmtId="11" fontId="22" fillId="3" borderId="0" xfId="4" applyNumberFormat="1" applyFont="1" applyFill="1" applyAlignment="1">
      <alignment horizontal="center" vertical="center"/>
    </xf>
    <xf numFmtId="191" fontId="22" fillId="3" borderId="0" xfId="5" applyNumberFormat="1" applyFont="1" applyFill="1" applyBorder="1" applyAlignment="1">
      <alignment horizontal="center" vertical="center"/>
    </xf>
    <xf numFmtId="0" fontId="18" fillId="3" borderId="0" xfId="4" applyFont="1" applyFill="1" applyAlignment="1">
      <alignment horizontal="center" vertical="center" wrapText="1"/>
    </xf>
    <xf numFmtId="49" fontId="18" fillId="3" borderId="0" xfId="4" applyNumberFormat="1" applyFont="1" applyFill="1" applyAlignment="1">
      <alignment vertical="top"/>
    </xf>
    <xf numFmtId="11" fontId="24" fillId="3" borderId="0" xfId="6" applyNumberFormat="1" applyFill="1" applyBorder="1" applyAlignment="1">
      <alignment horizontal="left" vertical="center"/>
    </xf>
    <xf numFmtId="0" fontId="19" fillId="10" borderId="0" xfId="4" applyFont="1" applyFill="1"/>
    <xf numFmtId="0" fontId="18" fillId="10" borderId="0" xfId="4" applyFont="1" applyFill="1" applyAlignment="1">
      <alignment horizontal="left" vertical="top"/>
    </xf>
    <xf numFmtId="193" fontId="18" fillId="10" borderId="0" xfId="5" applyNumberFormat="1" applyFont="1" applyFill="1" applyAlignment="1">
      <alignment horizontal="left" vertical="top"/>
    </xf>
    <xf numFmtId="193" fontId="18" fillId="10" borderId="0" xfId="5" applyNumberFormat="1" applyFont="1" applyFill="1" applyAlignment="1">
      <alignment horizontal="left" vertical="top" wrapText="1"/>
    </xf>
    <xf numFmtId="191" fontId="18" fillId="10" borderId="0" xfId="5" applyNumberFormat="1" applyFont="1" applyFill="1"/>
    <xf numFmtId="0" fontId="18" fillId="10" borderId="0" xfId="4" applyFont="1" applyFill="1"/>
    <xf numFmtId="193" fontId="18" fillId="3" borderId="0" xfId="5" applyNumberFormat="1" applyFont="1" applyFill="1"/>
    <xf numFmtId="193" fontId="18" fillId="3" borderId="0" xfId="5" applyNumberFormat="1" applyFont="1" applyFill="1" applyAlignment="1">
      <alignment horizontal="center"/>
    </xf>
    <xf numFmtId="191" fontId="18" fillId="3" borderId="0" xfId="5" applyNumberFormat="1" applyFont="1" applyFill="1" applyAlignment="1">
      <alignment horizontal="center"/>
    </xf>
    <xf numFmtId="194" fontId="18" fillId="3" borderId="1" xfId="5" applyNumberFormat="1" applyFont="1" applyFill="1" applyBorder="1" applyAlignment="1">
      <alignment horizontal="center" vertical="top"/>
    </xf>
    <xf numFmtId="191" fontId="18" fillId="3" borderId="1" xfId="5" applyNumberFormat="1" applyFont="1" applyFill="1" applyBorder="1" applyAlignment="1">
      <alignment horizontal="center"/>
    </xf>
    <xf numFmtId="0" fontId="18" fillId="0" borderId="1" xfId="5" applyNumberFormat="1" applyFont="1" applyFill="1" applyBorder="1" applyAlignment="1">
      <alignment horizontal="center" vertical="top"/>
    </xf>
    <xf numFmtId="0" fontId="18" fillId="0" borderId="1" xfId="4" applyFont="1" applyBorder="1" applyAlignment="1">
      <alignment horizontal="center" vertical="top"/>
    </xf>
    <xf numFmtId="43" fontId="18" fillId="3" borderId="0" xfId="5" applyFont="1" applyFill="1"/>
    <xf numFmtId="0" fontId="18" fillId="0" borderId="1" xfId="4" applyFont="1" applyBorder="1" applyAlignment="1">
      <alignment vertical="top"/>
    </xf>
    <xf numFmtId="0" fontId="18" fillId="3" borderId="1" xfId="5" applyNumberFormat="1" applyFont="1" applyFill="1" applyBorder="1" applyAlignment="1">
      <alignment horizontal="center" vertical="top"/>
    </xf>
    <xf numFmtId="0" fontId="18" fillId="3" borderId="1" xfId="5" applyNumberFormat="1" applyFont="1" applyFill="1" applyBorder="1" applyAlignment="1">
      <alignment horizontal="center"/>
    </xf>
    <xf numFmtId="193" fontId="18" fillId="3" borderId="1" xfId="5" applyNumberFormat="1" applyFont="1" applyFill="1" applyBorder="1"/>
    <xf numFmtId="191" fontId="18" fillId="3" borderId="1" xfId="5" applyNumberFormat="1" applyFont="1" applyFill="1" applyBorder="1"/>
    <xf numFmtId="0" fontId="11" fillId="0" borderId="1" xfId="3" applyFont="1" applyBorder="1" applyAlignment="1" applyProtection="1">
      <alignment vertical="center"/>
    </xf>
    <xf numFmtId="0" fontId="11" fillId="3" borderId="0" xfId="3" applyFont="1" applyFill="1" applyAlignment="1" applyProtection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4" fontId="6" fillId="3" borderId="1" xfId="0" applyNumberFormat="1" applyFont="1" applyFill="1" applyBorder="1" applyAlignment="1">
      <alignment horizontal="center" vertical="top" wrapText="1"/>
    </xf>
    <xf numFmtId="1" fontId="6" fillId="3" borderId="1" xfId="0" applyNumberFormat="1" applyFont="1" applyFill="1" applyBorder="1" applyAlignment="1">
      <alignment horizontal="center" vertical="top" wrapText="1"/>
    </xf>
    <xf numFmtId="0" fontId="29" fillId="3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wrapText="1"/>
    </xf>
    <xf numFmtId="0" fontId="29" fillId="3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center" vertical="center" wrapText="1"/>
    </xf>
    <xf numFmtId="0" fontId="29" fillId="3" borderId="0" xfId="0" applyFont="1" applyFill="1" applyAlignment="1">
      <alignment horizontal="right" vertical="center"/>
    </xf>
    <xf numFmtId="0" fontId="30" fillId="3" borderId="0" xfId="0" applyFont="1" applyFill="1" applyAlignment="1">
      <alignment horizontal="center" vertical="center"/>
    </xf>
    <xf numFmtId="0" fontId="30" fillId="3" borderId="0" xfId="0" applyFont="1" applyFill="1" applyAlignment="1">
      <alignment horizontal="right" vertical="center"/>
    </xf>
    <xf numFmtId="4" fontId="30" fillId="3" borderId="0" xfId="0" applyNumberFormat="1" applyFont="1" applyFill="1" applyAlignment="1">
      <alignment horizontal="center" vertical="center" wrapText="1"/>
    </xf>
    <xf numFmtId="0" fontId="30" fillId="3" borderId="0" xfId="3" applyFont="1" applyFill="1" applyAlignment="1" applyProtection="1">
      <alignment vertical="center"/>
    </xf>
    <xf numFmtId="0" fontId="30" fillId="3" borderId="0" xfId="0" applyFont="1" applyFill="1" applyAlignment="1">
      <alignment horizontal="center" vertical="top" wrapText="1"/>
    </xf>
    <xf numFmtId="4" fontId="30" fillId="3" borderId="0" xfId="0" applyNumberFormat="1" applyFont="1" applyFill="1" applyAlignment="1">
      <alignment horizontal="center" vertical="top" wrapText="1"/>
    </xf>
    <xf numFmtId="1" fontId="30" fillId="3" borderId="0" xfId="0" applyNumberFormat="1" applyFont="1" applyFill="1" applyAlignment="1">
      <alignment horizontal="center" vertical="top" wrapText="1"/>
    </xf>
    <xf numFmtId="0" fontId="33" fillId="11" borderId="1" xfId="0" applyFont="1" applyFill="1" applyBorder="1" applyAlignment="1">
      <alignment horizontal="center"/>
    </xf>
    <xf numFmtId="0" fontId="30" fillId="3" borderId="1" xfId="0" applyFont="1" applyFill="1" applyBorder="1" applyAlignment="1">
      <alignment horizontal="center" vertical="top" wrapText="1"/>
    </xf>
    <xf numFmtId="4" fontId="30" fillId="3" borderId="1" xfId="0" applyNumberFormat="1" applyFont="1" applyFill="1" applyBorder="1" applyAlignment="1">
      <alignment horizontal="center" vertical="top" wrapText="1"/>
    </xf>
    <xf numFmtId="0" fontId="29" fillId="3" borderId="0" xfId="0" applyFont="1" applyFill="1" applyAlignment="1">
      <alignment horizontal="center" vertical="top" wrapText="1"/>
    </xf>
    <xf numFmtId="0" fontId="29" fillId="3" borderId="1" xfId="0" applyFont="1" applyFill="1" applyBorder="1" applyAlignment="1">
      <alignment horizontal="center" wrapText="1"/>
    </xf>
    <xf numFmtId="0" fontId="30" fillId="3" borderId="1" xfId="0" applyFont="1" applyFill="1" applyBorder="1" applyAlignment="1">
      <alignment horizontal="center" wrapText="1"/>
    </xf>
    <xf numFmtId="0" fontId="30" fillId="3" borderId="1" xfId="0" applyFont="1" applyFill="1" applyBorder="1"/>
    <xf numFmtId="188" fontId="30" fillId="3" borderId="1" xfId="0" applyNumberFormat="1" applyFont="1" applyFill="1" applyBorder="1" applyAlignment="1">
      <alignment horizontal="right" wrapText="1"/>
    </xf>
    <xf numFmtId="4" fontId="30" fillId="3" borderId="1" xfId="0" applyNumberFormat="1" applyFont="1" applyFill="1" applyBorder="1" applyAlignment="1">
      <alignment horizontal="right" wrapText="1"/>
    </xf>
    <xf numFmtId="188" fontId="30" fillId="3" borderId="1" xfId="0" applyNumberFormat="1" applyFont="1" applyFill="1" applyBorder="1" applyAlignment="1">
      <alignment horizontal="right"/>
    </xf>
    <xf numFmtId="0" fontId="30" fillId="3" borderId="1" xfId="0" applyFont="1" applyFill="1" applyBorder="1" applyAlignment="1">
      <alignment horizontal="center"/>
    </xf>
    <xf numFmtId="0" fontId="30" fillId="3" borderId="0" xfId="3" applyFont="1" applyFill="1" applyBorder="1" applyAlignment="1" applyProtection="1">
      <alignment horizontal="center"/>
    </xf>
    <xf numFmtId="0" fontId="30" fillId="3" borderId="0" xfId="0" applyFont="1" applyFill="1" applyAlignment="1">
      <alignment horizontal="center" wrapText="1"/>
    </xf>
    <xf numFmtId="4" fontId="30" fillId="3" borderId="0" xfId="0" applyNumberFormat="1" applyFont="1" applyFill="1" applyAlignment="1">
      <alignment horizontal="right" wrapText="1"/>
    </xf>
    <xf numFmtId="0" fontId="29" fillId="3" borderId="0" xfId="0" applyFont="1" applyFill="1" applyAlignment="1">
      <alignment horizontal="center" wrapText="1"/>
    </xf>
    <xf numFmtId="0" fontId="30" fillId="3" borderId="0" xfId="0" applyFont="1" applyFill="1" applyAlignment="1">
      <alignment wrapText="1"/>
    </xf>
    <xf numFmtId="0" fontId="30" fillId="13" borderId="1" xfId="0" applyFont="1" applyFill="1" applyBorder="1" applyAlignment="1">
      <alignment horizontal="center" wrapText="1"/>
    </xf>
    <xf numFmtId="0" fontId="36" fillId="13" borderId="1" xfId="0" applyFont="1" applyFill="1" applyBorder="1" applyAlignment="1">
      <alignment horizontal="center"/>
    </xf>
    <xf numFmtId="17" fontId="36" fillId="13" borderId="1" xfId="0" applyNumberFormat="1" applyFont="1" applyFill="1" applyBorder="1" applyAlignment="1">
      <alignment horizontal="center"/>
    </xf>
    <xf numFmtId="0" fontId="30" fillId="0" borderId="1" xfId="0" applyFont="1" applyBorder="1" applyAlignment="1">
      <alignment wrapText="1"/>
    </xf>
    <xf numFmtId="187" fontId="30" fillId="3" borderId="1" xfId="7" applyFont="1" applyFill="1" applyBorder="1" applyAlignment="1">
      <alignment horizontal="center" wrapText="1"/>
    </xf>
    <xf numFmtId="187" fontId="30" fillId="3" borderId="1" xfId="7" applyFont="1" applyFill="1" applyBorder="1" applyAlignment="1">
      <alignment horizontal="center" vertical="center"/>
    </xf>
    <xf numFmtId="0" fontId="30" fillId="0" borderId="1" xfId="0" applyFont="1" applyBorder="1"/>
    <xf numFmtId="0" fontId="29" fillId="3" borderId="0" xfId="0" applyFont="1" applyFill="1" applyAlignment="1">
      <alignment wrapText="1"/>
    </xf>
    <xf numFmtId="0" fontId="30" fillId="0" borderId="1" xfId="3" applyFont="1" applyFill="1" applyBorder="1" applyAlignment="1" applyProtection="1"/>
    <xf numFmtId="187" fontId="29" fillId="3" borderId="1" xfId="7" applyFont="1" applyFill="1" applyBorder="1" applyAlignment="1">
      <alignment horizontal="center" vertical="center" wrapText="1"/>
    </xf>
    <xf numFmtId="0" fontId="39" fillId="0" borderId="1" xfId="0" applyFont="1" applyBorder="1"/>
    <xf numFmtId="187" fontId="30" fillId="3" borderId="1" xfId="7" applyFont="1" applyFill="1" applyBorder="1" applyAlignment="1">
      <alignment vertical="center"/>
    </xf>
    <xf numFmtId="187" fontId="29" fillId="3" borderId="1" xfId="7" applyFont="1" applyFill="1" applyBorder="1" applyAlignment="1">
      <alignment horizontal="center" vertical="center"/>
    </xf>
    <xf numFmtId="0" fontId="30" fillId="0" borderId="0" xfId="0" applyFont="1" applyAlignment="1">
      <alignment vertical="center"/>
    </xf>
    <xf numFmtId="0" fontId="30" fillId="0" borderId="0" xfId="0" applyFont="1" applyAlignment="1">
      <alignment horizontal="center" vertical="center"/>
    </xf>
    <xf numFmtId="0" fontId="29" fillId="3" borderId="0" xfId="0" applyFont="1" applyFill="1" applyAlignment="1">
      <alignment horizontal="left" vertical="center"/>
    </xf>
    <xf numFmtId="0" fontId="37" fillId="11" borderId="0" xfId="0" applyFont="1" applyFill="1" applyAlignment="1">
      <alignment horizontal="left" vertical="center"/>
    </xf>
    <xf numFmtId="0" fontId="37" fillId="11" borderId="0" xfId="0" applyFont="1" applyFill="1" applyAlignment="1">
      <alignment vertical="center"/>
    </xf>
    <xf numFmtId="0" fontId="35" fillId="11" borderId="0" xfId="0" applyFont="1" applyFill="1" applyAlignment="1">
      <alignment vertical="center"/>
    </xf>
    <xf numFmtId="0" fontId="40" fillId="11" borderId="0" xfId="0" applyFont="1" applyFill="1" applyAlignment="1">
      <alignment vertical="center"/>
    </xf>
    <xf numFmtId="0" fontId="40" fillId="3" borderId="0" xfId="0" applyFont="1" applyFill="1" applyAlignment="1">
      <alignment vertical="center"/>
    </xf>
    <xf numFmtId="0" fontId="37" fillId="3" borderId="0" xfId="0" applyFont="1" applyFill="1" applyAlignment="1">
      <alignment horizontal="left" vertical="center"/>
    </xf>
    <xf numFmtId="0" fontId="35" fillId="3" borderId="0" xfId="0" applyFont="1" applyFill="1" applyAlignment="1">
      <alignment vertical="center"/>
    </xf>
    <xf numFmtId="0" fontId="35" fillId="3" borderId="0" xfId="0" applyFont="1" applyFill="1" applyAlignment="1">
      <alignment horizontal="left" vertical="center"/>
    </xf>
    <xf numFmtId="0" fontId="37" fillId="3" borderId="0" xfId="0" applyFont="1" applyFill="1" applyAlignment="1">
      <alignment vertical="center"/>
    </xf>
    <xf numFmtId="2" fontId="35" fillId="3" borderId="0" xfId="0" applyNumberFormat="1" applyFont="1" applyFill="1" applyAlignment="1">
      <alignment vertical="center"/>
    </xf>
    <xf numFmtId="0" fontId="37" fillId="3" borderId="0" xfId="0" applyFont="1" applyFill="1" applyAlignment="1">
      <alignment vertical="center" wrapText="1"/>
    </xf>
    <xf numFmtId="0" fontId="30" fillId="3" borderId="0" xfId="3" applyFont="1" applyFill="1" applyBorder="1" applyAlignment="1" applyProtection="1">
      <alignment horizontal="left"/>
    </xf>
    <xf numFmtId="0" fontId="29" fillId="3" borderId="0" xfId="0" applyFont="1" applyFill="1" applyAlignment="1">
      <alignment horizontal="left" vertical="top" wrapText="1"/>
    </xf>
    <xf numFmtId="0" fontId="29" fillId="3" borderId="0" xfId="0" applyFont="1" applyFill="1" applyAlignment="1">
      <alignment horizontal="left" wrapText="1"/>
    </xf>
    <xf numFmtId="0" fontId="30" fillId="3" borderId="0" xfId="0" applyFont="1" applyFill="1" applyAlignment="1">
      <alignment horizontal="left" wrapText="1"/>
    </xf>
    <xf numFmtId="0" fontId="40" fillId="14" borderId="0" xfId="0" applyFont="1" applyFill="1" applyAlignment="1">
      <alignment vertical="center"/>
    </xf>
    <xf numFmtId="0" fontId="29" fillId="3" borderId="14" xfId="0" applyFont="1" applyFill="1" applyBorder="1" applyAlignment="1">
      <alignment vertical="center"/>
    </xf>
    <xf numFmtId="195" fontId="30" fillId="3" borderId="1" xfId="7" applyNumberFormat="1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42" fillId="11" borderId="0" xfId="0" applyFont="1" applyFill="1" applyAlignment="1">
      <alignment horizontal="right" vertical="center"/>
    </xf>
    <xf numFmtId="0" fontId="42" fillId="11" borderId="0" xfId="0" applyFont="1" applyFill="1" applyAlignment="1">
      <alignment horizontal="left" vertical="center"/>
    </xf>
    <xf numFmtId="187" fontId="30" fillId="3" borderId="0" xfId="7" applyFont="1" applyFill="1" applyBorder="1" applyAlignment="1">
      <alignment horizontal="center" vertical="center"/>
    </xf>
    <xf numFmtId="187" fontId="43" fillId="3" borderId="1" xfId="0" applyNumberFormat="1" applyFont="1" applyFill="1" applyBorder="1" applyAlignment="1">
      <alignment vertical="center"/>
    </xf>
    <xf numFmtId="187" fontId="44" fillId="3" borderId="1" xfId="7" applyFont="1" applyFill="1" applyBorder="1" applyAlignment="1">
      <alignment horizontal="center" vertical="center"/>
    </xf>
    <xf numFmtId="0" fontId="43" fillId="3" borderId="1" xfId="0" applyFont="1" applyFill="1" applyBorder="1" applyAlignment="1">
      <alignment vertical="center"/>
    </xf>
    <xf numFmtId="187" fontId="32" fillId="3" borderId="1" xfId="7" applyFont="1" applyFill="1" applyBorder="1" applyAlignment="1">
      <alignment horizontal="center" vertical="center" wrapText="1"/>
    </xf>
    <xf numFmtId="0" fontId="39" fillId="3" borderId="0" xfId="0" applyFont="1" applyFill="1"/>
    <xf numFmtId="0" fontId="44" fillId="3" borderId="1" xfId="0" applyFont="1" applyFill="1" applyBorder="1" applyAlignment="1">
      <alignment horizontal="left" wrapText="1"/>
    </xf>
    <xf numFmtId="0" fontId="47" fillId="3" borderId="1" xfId="0" applyFont="1" applyFill="1" applyBorder="1" applyAlignment="1">
      <alignment horizontal="center"/>
    </xf>
    <xf numFmtId="0" fontId="41" fillId="3" borderId="0" xfId="0" applyFont="1" applyFill="1" applyAlignment="1">
      <alignment vertical="center"/>
    </xf>
    <xf numFmtId="0" fontId="46" fillId="3" borderId="0" xfId="0" applyFont="1" applyFill="1" applyAlignment="1">
      <alignment vertical="center" wrapText="1"/>
    </xf>
    <xf numFmtId="0" fontId="44" fillId="3" borderId="1" xfId="0" applyFont="1" applyFill="1" applyBorder="1" applyAlignment="1">
      <alignment horizontal="left"/>
    </xf>
    <xf numFmtId="0" fontId="44" fillId="3" borderId="1" xfId="3" applyFont="1" applyFill="1" applyBorder="1" applyAlignment="1" applyProtection="1">
      <alignment horizontal="left"/>
    </xf>
    <xf numFmtId="0" fontId="36" fillId="3" borderId="0" xfId="0" applyFont="1" applyFill="1" applyAlignment="1">
      <alignment horizontal="center"/>
    </xf>
    <xf numFmtId="0" fontId="38" fillId="3" borderId="0" xfId="0" applyFont="1" applyFill="1" applyAlignment="1">
      <alignment vertical="center"/>
    </xf>
    <xf numFmtId="0" fontId="48" fillId="3" borderId="0" xfId="0" applyFont="1" applyFill="1"/>
    <xf numFmtId="187" fontId="45" fillId="3" borderId="0" xfId="7" applyFont="1" applyFill="1" applyBorder="1" applyAlignment="1">
      <alignment horizontal="center" vertical="center"/>
    </xf>
    <xf numFmtId="0" fontId="49" fillId="3" borderId="0" xfId="0" applyFont="1" applyFill="1"/>
    <xf numFmtId="44" fontId="11" fillId="3" borderId="0" xfId="8" applyFont="1" applyFill="1" applyAlignment="1">
      <alignment vertical="center"/>
    </xf>
    <xf numFmtId="0" fontId="50" fillId="0" borderId="0" xfId="0" applyFont="1"/>
    <xf numFmtId="0" fontId="51" fillId="3" borderId="1" xfId="0" applyFont="1" applyFill="1" applyBorder="1" applyAlignment="1">
      <alignment horizontal="center" vertical="center" wrapText="1"/>
    </xf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 vertical="center"/>
    </xf>
    <xf numFmtId="0" fontId="52" fillId="3" borderId="1" xfId="0" applyFont="1" applyFill="1" applyBorder="1" applyAlignment="1">
      <alignment horizontal="center" wrapText="1"/>
    </xf>
    <xf numFmtId="4" fontId="52" fillId="3" borderId="1" xfId="0" applyNumberFormat="1" applyFont="1" applyFill="1" applyBorder="1" applyAlignment="1">
      <alignment horizontal="center" vertical="center"/>
    </xf>
    <xf numFmtId="0" fontId="50" fillId="3" borderId="1" xfId="0" applyFont="1" applyFill="1" applyBorder="1" applyAlignment="1">
      <alignment horizontal="center" wrapText="1"/>
    </xf>
    <xf numFmtId="4" fontId="50" fillId="3" borderId="1" xfId="0" applyNumberFormat="1" applyFont="1" applyFill="1" applyBorder="1" applyAlignment="1">
      <alignment horizontal="center" vertical="center"/>
    </xf>
    <xf numFmtId="0" fontId="52" fillId="3" borderId="1" xfId="0" applyFont="1" applyFill="1" applyBorder="1" applyAlignment="1">
      <alignment horizontal="center" vertical="center" wrapText="1"/>
    </xf>
    <xf numFmtId="0" fontId="50" fillId="3" borderId="1" xfId="0" applyFont="1" applyFill="1" applyBorder="1" applyAlignment="1">
      <alignment horizontal="center" vertical="center" wrapText="1"/>
    </xf>
    <xf numFmtId="190" fontId="50" fillId="3" borderId="1" xfId="0" applyNumberFormat="1" applyFont="1" applyFill="1" applyBorder="1" applyAlignment="1">
      <alignment horizontal="center" vertical="center"/>
    </xf>
    <xf numFmtId="0" fontId="51" fillId="3" borderId="1" xfId="0" applyFont="1" applyFill="1" applyBorder="1" applyAlignment="1">
      <alignment horizontal="center" wrapText="1"/>
    </xf>
    <xf numFmtId="3" fontId="52" fillId="3" borderId="1" xfId="0" applyNumberFormat="1" applyFont="1" applyFill="1" applyBorder="1" applyAlignment="1">
      <alignment horizontal="center" wrapText="1"/>
    </xf>
    <xf numFmtId="0" fontId="50" fillId="3" borderId="1" xfId="0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/>
    </xf>
    <xf numFmtId="190" fontId="52" fillId="3" borderId="1" xfId="0" applyNumberFormat="1" applyFont="1" applyFill="1" applyBorder="1" applyAlignment="1">
      <alignment horizontal="center" wrapText="1"/>
    </xf>
    <xf numFmtId="190" fontId="52" fillId="3" borderId="1" xfId="0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center"/>
    </xf>
    <xf numFmtId="0" fontId="50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top"/>
    </xf>
    <xf numFmtId="2" fontId="50" fillId="3" borderId="1" xfId="0" applyNumberFormat="1" applyFont="1" applyFill="1" applyBorder="1" applyAlignment="1">
      <alignment horizontal="center" wrapText="1"/>
    </xf>
    <xf numFmtId="0" fontId="30" fillId="18" borderId="1" xfId="0" applyFont="1" applyFill="1" applyBorder="1" applyAlignment="1">
      <alignment horizontal="center" wrapText="1"/>
    </xf>
    <xf numFmtId="190" fontId="30" fillId="18" borderId="1" xfId="0" applyNumberFormat="1" applyFont="1" applyFill="1" applyBorder="1" applyAlignment="1">
      <alignment horizontal="center"/>
    </xf>
    <xf numFmtId="2" fontId="30" fillId="18" borderId="1" xfId="0" applyNumberFormat="1" applyFont="1" applyFill="1" applyBorder="1" applyAlignment="1">
      <alignment horizontal="center"/>
    </xf>
    <xf numFmtId="4" fontId="30" fillId="18" borderId="1" xfId="0" applyNumberFormat="1" applyFont="1" applyFill="1" applyBorder="1" applyAlignment="1">
      <alignment horizontal="right" wrapText="1"/>
    </xf>
    <xf numFmtId="0" fontId="31" fillId="18" borderId="1" xfId="0" applyFont="1" applyFill="1" applyBorder="1" applyAlignment="1">
      <alignment horizontal="center" vertical="center"/>
    </xf>
    <xf numFmtId="3" fontId="30" fillId="18" borderId="1" xfId="0" applyNumberFormat="1" applyFont="1" applyFill="1" applyBorder="1" applyAlignment="1">
      <alignment horizontal="center" wrapText="1"/>
    </xf>
    <xf numFmtId="4" fontId="54" fillId="3" borderId="1" xfId="0" applyNumberFormat="1" applyFont="1" applyFill="1" applyBorder="1"/>
    <xf numFmtId="4" fontId="55" fillId="3" borderId="1" xfId="0" applyNumberFormat="1" applyFont="1" applyFill="1" applyBorder="1"/>
    <xf numFmtId="4" fontId="54" fillId="3" borderId="1" xfId="0" applyNumberFormat="1" applyFont="1" applyFill="1" applyBorder="1" applyAlignment="1">
      <alignment horizontal="right" wrapText="1"/>
    </xf>
    <xf numFmtId="4" fontId="4" fillId="3" borderId="1" xfId="0" applyNumberFormat="1" applyFont="1" applyFill="1" applyBorder="1" applyAlignment="1">
      <alignment horizontal="right" wrapText="1"/>
    </xf>
    <xf numFmtId="0" fontId="11" fillId="18" borderId="1" xfId="0" applyFont="1" applyFill="1" applyBorder="1" applyAlignment="1">
      <alignment horizontal="center" vertical="center" wrapText="1"/>
    </xf>
    <xf numFmtId="189" fontId="12" fillId="18" borderId="1" xfId="0" applyNumberFormat="1" applyFont="1" applyFill="1" applyBorder="1" applyAlignment="1">
      <alignment horizontal="center" vertical="center"/>
    </xf>
    <xf numFmtId="0" fontId="10" fillId="18" borderId="1" xfId="0" applyFont="1" applyFill="1" applyBorder="1" applyAlignment="1">
      <alignment vertical="top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horizontal="right" wrapText="1"/>
    </xf>
    <xf numFmtId="0" fontId="30" fillId="0" borderId="1" xfId="0" applyFont="1" applyBorder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4" fontId="10" fillId="3" borderId="1" xfId="0" applyNumberFormat="1" applyFont="1" applyFill="1" applyBorder="1" applyAlignment="1">
      <alignment vertical="center"/>
    </xf>
    <xf numFmtId="196" fontId="11" fillId="18" borderId="1" xfId="0" applyNumberFormat="1" applyFont="1" applyFill="1" applyBorder="1" applyAlignment="1">
      <alignment horizontal="center" vertical="center"/>
    </xf>
    <xf numFmtId="196" fontId="11" fillId="18" borderId="1" xfId="0" applyNumberFormat="1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/>
    </xf>
    <xf numFmtId="3" fontId="11" fillId="18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18" borderId="1" xfId="0" applyNumberFormat="1" applyFont="1" applyFill="1" applyBorder="1" applyAlignment="1">
      <alignment horizontal="center" vertical="center" wrapText="1"/>
    </xf>
    <xf numFmtId="187" fontId="10" fillId="3" borderId="1" xfId="7" applyFont="1" applyFill="1" applyBorder="1" applyAlignment="1">
      <alignment horizontal="right" vertical="center" wrapText="1"/>
    </xf>
    <xf numFmtId="4" fontId="50" fillId="0" borderId="0" xfId="0" applyNumberFormat="1" applyFont="1"/>
    <xf numFmtId="187" fontId="50" fillId="3" borderId="1" xfId="7" applyFont="1" applyFill="1" applyBorder="1" applyAlignment="1">
      <alignment horizontal="center" wrapText="1"/>
    </xf>
    <xf numFmtId="187" fontId="30" fillId="18" borderId="1" xfId="0" applyNumberFormat="1" applyFont="1" applyFill="1" applyBorder="1" applyAlignment="1">
      <alignment horizontal="center" wrapText="1"/>
    </xf>
    <xf numFmtId="187" fontId="11" fillId="18" borderId="1" xfId="0" applyNumberFormat="1" applyFont="1" applyFill="1" applyBorder="1" applyAlignment="1">
      <alignment horizontal="center" vertical="center" wrapText="1"/>
    </xf>
    <xf numFmtId="3" fontId="57" fillId="0" borderId="1" xfId="0" applyNumberFormat="1" applyFont="1" applyBorder="1"/>
    <xf numFmtId="187" fontId="30" fillId="0" borderId="1" xfId="7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12" xfId="0" applyFont="1" applyFill="1" applyBorder="1" applyAlignment="1">
      <alignment horizontal="center" vertical="center"/>
    </xf>
    <xf numFmtId="0" fontId="41" fillId="14" borderId="0" xfId="0" applyFont="1" applyFill="1" applyAlignment="1">
      <alignment horizontal="center" vertical="center"/>
    </xf>
    <xf numFmtId="0" fontId="37" fillId="3" borderId="0" xfId="0" applyFont="1" applyFill="1" applyAlignment="1">
      <alignment horizontal="left" vertical="center" wrapText="1"/>
    </xf>
    <xf numFmtId="0" fontId="32" fillId="3" borderId="1" xfId="0" applyFont="1" applyFill="1" applyBorder="1" applyAlignment="1">
      <alignment horizontal="center" vertical="center"/>
    </xf>
    <xf numFmtId="0" fontId="30" fillId="3" borderId="0" xfId="0" applyFont="1" applyFill="1" applyAlignment="1">
      <alignment horizontal="left" wrapText="1"/>
    </xf>
    <xf numFmtId="0" fontId="39" fillId="3" borderId="0" xfId="0" applyFont="1" applyFill="1" applyAlignment="1">
      <alignment horizontal="left"/>
    </xf>
    <xf numFmtId="0" fontId="30" fillId="3" borderId="0" xfId="0" applyFont="1" applyFill="1" applyAlignment="1">
      <alignment horizontal="left"/>
    </xf>
    <xf numFmtId="0" fontId="30" fillId="3" borderId="0" xfId="3" applyFont="1" applyFill="1" applyBorder="1" applyAlignment="1" applyProtection="1">
      <alignment horizontal="left"/>
    </xf>
    <xf numFmtId="0" fontId="30" fillId="3" borderId="0" xfId="0" applyFont="1" applyFill="1" applyAlignment="1">
      <alignment horizontal="center" wrapText="1"/>
    </xf>
    <xf numFmtId="0" fontId="46" fillId="3" borderId="6" xfId="0" applyFont="1" applyFill="1" applyBorder="1" applyAlignment="1">
      <alignment horizontal="center" vertical="center" wrapText="1"/>
    </xf>
    <xf numFmtId="0" fontId="46" fillId="3" borderId="3" xfId="0" applyFont="1" applyFill="1" applyBorder="1" applyAlignment="1">
      <alignment horizontal="center" vertical="center" wrapText="1"/>
    </xf>
    <xf numFmtId="0" fontId="46" fillId="3" borderId="15" xfId="0" applyFont="1" applyFill="1" applyBorder="1" applyAlignment="1">
      <alignment horizontal="center" vertical="center" wrapText="1"/>
    </xf>
    <xf numFmtId="0" fontId="46" fillId="3" borderId="9" xfId="0" applyFont="1" applyFill="1" applyBorder="1" applyAlignment="1">
      <alignment horizontal="center" vertical="center" wrapText="1"/>
    </xf>
    <xf numFmtId="0" fontId="46" fillId="3" borderId="7" xfId="0" applyFont="1" applyFill="1" applyBorder="1" applyAlignment="1">
      <alignment horizontal="center" vertical="center" wrapText="1"/>
    </xf>
    <xf numFmtId="0" fontId="46" fillId="3" borderId="13" xfId="0" applyFont="1" applyFill="1" applyBorder="1" applyAlignment="1">
      <alignment horizontal="center" vertical="center" wrapText="1"/>
    </xf>
    <xf numFmtId="0" fontId="38" fillId="14" borderId="0" xfId="0" applyFont="1" applyFill="1" applyAlignment="1">
      <alignment horizontal="center" vertical="center" wrapText="1"/>
    </xf>
    <xf numFmtId="0" fontId="38" fillId="14" borderId="0" xfId="0" applyFont="1" applyFill="1" applyAlignment="1">
      <alignment horizontal="center" vertical="center"/>
    </xf>
    <xf numFmtId="0" fontId="34" fillId="3" borderId="6" xfId="0" applyFont="1" applyFill="1" applyBorder="1" applyAlignment="1">
      <alignment horizontal="center" vertical="center"/>
    </xf>
    <xf numFmtId="0" fontId="34" fillId="3" borderId="8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center" vertical="center" wrapText="1"/>
    </xf>
    <xf numFmtId="0" fontId="34" fillId="3" borderId="5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/>
    </xf>
    <xf numFmtId="0" fontId="29" fillId="3" borderId="1" xfId="0" applyFont="1" applyFill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center"/>
    </xf>
    <xf numFmtId="0" fontId="33" fillId="11" borderId="1" xfId="0" applyFont="1" applyFill="1" applyBorder="1" applyAlignment="1">
      <alignment horizontal="center"/>
    </xf>
    <xf numFmtId="0" fontId="30" fillId="0" borderId="1" xfId="3" applyFont="1" applyBorder="1" applyAlignment="1" applyProtection="1">
      <alignment horizontal="center"/>
    </xf>
    <xf numFmtId="0" fontId="29" fillId="2" borderId="5" xfId="0" applyFont="1" applyFill="1" applyBorder="1" applyAlignment="1">
      <alignment horizontal="left" wrapText="1"/>
    </xf>
    <xf numFmtId="0" fontId="29" fillId="2" borderId="2" xfId="0" applyFont="1" applyFill="1" applyBorder="1" applyAlignment="1">
      <alignment horizontal="left" wrapText="1"/>
    </xf>
    <xf numFmtId="0" fontId="29" fillId="7" borderId="5" xfId="0" applyFont="1" applyFill="1" applyBorder="1" applyAlignment="1">
      <alignment horizontal="left" wrapText="1"/>
    </xf>
    <xf numFmtId="0" fontId="29" fillId="7" borderId="2" xfId="0" applyFont="1" applyFill="1" applyBorder="1" applyAlignment="1">
      <alignment horizontal="left" wrapText="1"/>
    </xf>
    <xf numFmtId="0" fontId="29" fillId="3" borderId="5" xfId="0" applyFont="1" applyFill="1" applyBorder="1" applyAlignment="1">
      <alignment horizontal="left" wrapText="1"/>
    </xf>
    <xf numFmtId="0" fontId="29" fillId="3" borderId="2" xfId="0" applyFont="1" applyFill="1" applyBorder="1" applyAlignment="1">
      <alignment horizontal="left" wrapText="1"/>
    </xf>
    <xf numFmtId="0" fontId="30" fillId="3" borderId="5" xfId="0" applyFont="1" applyFill="1" applyBorder="1" applyAlignment="1">
      <alignment horizontal="left" wrapText="1"/>
    </xf>
    <xf numFmtId="0" fontId="30" fillId="3" borderId="2" xfId="0" applyFont="1" applyFill="1" applyBorder="1" applyAlignment="1">
      <alignment horizontal="left" wrapText="1"/>
    </xf>
    <xf numFmtId="0" fontId="30" fillId="3" borderId="5" xfId="0" applyFont="1" applyFill="1" applyBorder="1" applyAlignment="1">
      <alignment horizontal="left"/>
    </xf>
    <xf numFmtId="0" fontId="30" fillId="3" borderId="2" xfId="0" applyFont="1" applyFill="1" applyBorder="1" applyAlignment="1">
      <alignment horizontal="left"/>
    </xf>
    <xf numFmtId="0" fontId="30" fillId="0" borderId="5" xfId="3" applyFont="1" applyBorder="1" applyAlignment="1" applyProtection="1">
      <alignment horizontal="left"/>
    </xf>
    <xf numFmtId="0" fontId="30" fillId="0" borderId="2" xfId="3" applyFont="1" applyBorder="1" applyAlignment="1" applyProtection="1">
      <alignment horizontal="left"/>
    </xf>
    <xf numFmtId="0" fontId="37" fillId="3" borderId="0" xfId="0" applyFont="1" applyFill="1" applyAlignment="1">
      <alignment horizontal="center" vertical="center"/>
    </xf>
    <xf numFmtId="0" fontId="37" fillId="3" borderId="14" xfId="0" applyFont="1" applyFill="1" applyBorder="1" applyAlignment="1">
      <alignment horizontal="center" vertical="center"/>
    </xf>
    <xf numFmtId="0" fontId="32" fillId="3" borderId="3" xfId="0" applyFont="1" applyFill="1" applyBorder="1" applyAlignment="1">
      <alignment horizontal="center" vertical="center" wrapText="1"/>
    </xf>
    <xf numFmtId="0" fontId="32" fillId="3" borderId="15" xfId="0" applyFont="1" applyFill="1" applyBorder="1" applyAlignment="1">
      <alignment horizontal="center" vertical="center" wrapText="1"/>
    </xf>
    <xf numFmtId="0" fontId="32" fillId="3" borderId="9" xfId="0" applyFont="1" applyFill="1" applyBorder="1" applyAlignment="1">
      <alignment horizontal="center" vertical="center" wrapText="1"/>
    </xf>
    <xf numFmtId="0" fontId="32" fillId="3" borderId="7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horizontal="center" vertical="center" wrapText="1"/>
    </xf>
    <xf numFmtId="0" fontId="51" fillId="3" borderId="5" xfId="0" applyFont="1" applyFill="1" applyBorder="1" applyAlignment="1">
      <alignment horizontal="left" wrapText="1"/>
    </xf>
    <xf numFmtId="0" fontId="51" fillId="3" borderId="2" xfId="0" applyFont="1" applyFill="1" applyBorder="1" applyAlignment="1">
      <alignment horizontal="left" wrapText="1"/>
    </xf>
    <xf numFmtId="0" fontId="51" fillId="0" borderId="1" xfId="3" applyFont="1" applyBorder="1" applyAlignment="1" applyProtection="1">
      <alignment horizontal="center"/>
    </xf>
    <xf numFmtId="0" fontId="53" fillId="17" borderId="5" xfId="0" applyFont="1" applyFill="1" applyBorder="1" applyAlignment="1">
      <alignment horizontal="center"/>
    </xf>
    <xf numFmtId="0" fontId="53" fillId="17" borderId="4" xfId="0" applyFont="1" applyFill="1" applyBorder="1" applyAlignment="1">
      <alignment horizontal="center"/>
    </xf>
    <xf numFmtId="0" fontId="53" fillId="17" borderId="2" xfId="0" applyFont="1" applyFill="1" applyBorder="1" applyAlignment="1">
      <alignment horizontal="center"/>
    </xf>
    <xf numFmtId="0" fontId="53" fillId="17" borderId="1" xfId="0" applyFont="1" applyFill="1" applyBorder="1" applyAlignment="1">
      <alignment horizontal="center"/>
    </xf>
    <xf numFmtId="0" fontId="52" fillId="3" borderId="5" xfId="0" applyFont="1" applyFill="1" applyBorder="1" applyAlignment="1">
      <alignment horizontal="left" wrapText="1"/>
    </xf>
    <xf numFmtId="0" fontId="52" fillId="3" borderId="2" xfId="0" applyFont="1" applyFill="1" applyBorder="1" applyAlignment="1">
      <alignment horizontal="left" wrapText="1"/>
    </xf>
    <xf numFmtId="0" fontId="51" fillId="3" borderId="10" xfId="0" applyFont="1" applyFill="1" applyBorder="1" applyAlignment="1">
      <alignment horizontal="center" vertical="center" wrapText="1"/>
    </xf>
    <xf numFmtId="0" fontId="51" fillId="3" borderId="11" xfId="0" applyFont="1" applyFill="1" applyBorder="1" applyAlignment="1">
      <alignment horizontal="center" vertical="center" wrapText="1"/>
    </xf>
    <xf numFmtId="0" fontId="51" fillId="3" borderId="12" xfId="0" applyFont="1" applyFill="1" applyBorder="1" applyAlignment="1">
      <alignment horizontal="center" vertical="center" wrapText="1"/>
    </xf>
    <xf numFmtId="0" fontId="50" fillId="3" borderId="5" xfId="0" applyFont="1" applyFill="1" applyBorder="1" applyAlignment="1">
      <alignment horizontal="left" wrapText="1"/>
    </xf>
    <xf numFmtId="0" fontId="50" fillId="3" borderId="2" xfId="0" applyFont="1" applyFill="1" applyBorder="1" applyAlignment="1">
      <alignment horizontal="left" wrapText="1"/>
    </xf>
    <xf numFmtId="0" fontId="52" fillId="3" borderId="5" xfId="0" applyFont="1" applyFill="1" applyBorder="1" applyAlignment="1">
      <alignment horizontal="left"/>
    </xf>
    <xf numFmtId="0" fontId="52" fillId="3" borderId="2" xfId="0" applyFont="1" applyFill="1" applyBorder="1" applyAlignment="1">
      <alignment horizontal="left"/>
    </xf>
    <xf numFmtId="0" fontId="50" fillId="3" borderId="5" xfId="0" applyFont="1" applyFill="1" applyBorder="1" applyAlignment="1">
      <alignment horizontal="center" wrapText="1"/>
    </xf>
    <xf numFmtId="0" fontId="50" fillId="3" borderId="2" xfId="0" applyFont="1" applyFill="1" applyBorder="1" applyAlignment="1">
      <alignment horizontal="center" wrapText="1"/>
    </xf>
    <xf numFmtId="0" fontId="51" fillId="15" borderId="1" xfId="0" applyFont="1" applyFill="1" applyBorder="1" applyAlignment="1">
      <alignment horizontal="center" vertical="center"/>
    </xf>
    <xf numFmtId="0" fontId="51" fillId="3" borderId="1" xfId="0" applyFont="1" applyFill="1" applyBorder="1" applyAlignment="1">
      <alignment horizontal="center" vertical="center" wrapText="1"/>
    </xf>
    <xf numFmtId="0" fontId="51" fillId="3" borderId="6" xfId="0" applyFont="1" applyFill="1" applyBorder="1" applyAlignment="1">
      <alignment horizontal="center" vertical="center" wrapText="1"/>
    </xf>
    <xf numFmtId="0" fontId="51" fillId="3" borderId="3" xfId="0" applyFont="1" applyFill="1" applyBorder="1" applyAlignment="1">
      <alignment horizontal="center" vertical="center" wrapText="1"/>
    </xf>
    <xf numFmtId="0" fontId="51" fillId="3" borderId="15" xfId="0" applyFont="1" applyFill="1" applyBorder="1" applyAlignment="1">
      <alignment horizontal="center" vertical="center" wrapText="1"/>
    </xf>
    <xf numFmtId="0" fontId="51" fillId="3" borderId="9" xfId="0" applyFont="1" applyFill="1" applyBorder="1" applyAlignment="1">
      <alignment horizontal="center" vertical="center" wrapText="1"/>
    </xf>
    <xf numFmtId="0" fontId="51" fillId="3" borderId="7" xfId="0" applyFont="1" applyFill="1" applyBorder="1" applyAlignment="1">
      <alignment horizontal="center" vertical="center" wrapText="1"/>
    </xf>
    <xf numFmtId="0" fontId="51" fillId="3" borderId="13" xfId="0" applyFont="1" applyFill="1" applyBorder="1" applyAlignment="1">
      <alignment horizontal="center" vertical="center" wrapText="1"/>
    </xf>
    <xf numFmtId="0" fontId="51" fillId="3" borderId="5" xfId="0" applyFont="1" applyFill="1" applyBorder="1" applyAlignment="1">
      <alignment horizontal="center" vertical="center" wrapText="1"/>
    </xf>
    <xf numFmtId="0" fontId="51" fillId="3" borderId="4" xfId="0" applyFont="1" applyFill="1" applyBorder="1" applyAlignment="1">
      <alignment horizontal="center" vertical="center" wrapText="1"/>
    </xf>
    <xf numFmtId="0" fontId="51" fillId="3" borderId="2" xfId="0" applyFont="1" applyFill="1" applyBorder="1" applyAlignment="1">
      <alignment horizontal="center" vertical="center" wrapText="1"/>
    </xf>
    <xf numFmtId="0" fontId="51" fillId="16" borderId="5" xfId="0" applyFont="1" applyFill="1" applyBorder="1" applyAlignment="1">
      <alignment horizontal="left" wrapText="1"/>
    </xf>
    <xf numFmtId="0" fontId="51" fillId="16" borderId="2" xfId="0" applyFont="1" applyFill="1" applyBorder="1" applyAlignment="1">
      <alignment horizontal="left" wrapText="1"/>
    </xf>
    <xf numFmtId="0" fontId="52" fillId="16" borderId="5" xfId="0" applyFont="1" applyFill="1" applyBorder="1" applyAlignment="1">
      <alignment horizontal="center" wrapText="1"/>
    </xf>
    <xf numFmtId="0" fontId="52" fillId="16" borderId="4" xfId="0" applyFont="1" applyFill="1" applyBorder="1" applyAlignment="1">
      <alignment horizontal="center" wrapText="1"/>
    </xf>
    <xf numFmtId="0" fontId="52" fillId="16" borderId="2" xfId="0" applyFont="1" applyFill="1" applyBorder="1" applyAlignment="1">
      <alignment horizontal="center" wrapText="1"/>
    </xf>
    <xf numFmtId="0" fontId="53" fillId="3" borderId="5" xfId="0" applyFont="1" applyFill="1" applyBorder="1" applyAlignment="1">
      <alignment horizontal="left" wrapText="1"/>
    </xf>
    <xf numFmtId="0" fontId="53" fillId="3" borderId="2" xfId="0" applyFont="1" applyFill="1" applyBorder="1" applyAlignment="1">
      <alignment horizontal="left" wrapText="1"/>
    </xf>
    <xf numFmtId="0" fontId="50" fillId="3" borderId="5" xfId="0" applyFont="1" applyFill="1" applyBorder="1" applyAlignment="1">
      <alignment horizontal="left" vertical="center" wrapText="1"/>
    </xf>
    <xf numFmtId="0" fontId="50" fillId="3" borderId="2" xfId="0" applyFont="1" applyFill="1" applyBorder="1" applyAlignment="1">
      <alignment horizontal="left" vertical="center" wrapText="1"/>
    </xf>
    <xf numFmtId="0" fontId="51" fillId="16" borderId="5" xfId="0" applyFont="1" applyFill="1" applyBorder="1" applyAlignment="1">
      <alignment horizontal="left" vertical="center" wrapText="1"/>
    </xf>
    <xf numFmtId="0" fontId="51" fillId="16" borderId="4" xfId="0" applyFont="1" applyFill="1" applyBorder="1" applyAlignment="1">
      <alignment horizontal="left" vertical="center" wrapText="1"/>
    </xf>
    <xf numFmtId="0" fontId="51" fillId="16" borderId="2" xfId="0" applyFont="1" applyFill="1" applyBorder="1" applyAlignment="1">
      <alignment horizontal="left" vertical="center" wrapText="1"/>
    </xf>
    <xf numFmtId="0" fontId="29" fillId="3" borderId="5" xfId="0" applyFont="1" applyFill="1" applyBorder="1" applyAlignment="1">
      <alignment horizontal="center" vertical="center"/>
    </xf>
    <xf numFmtId="0" fontId="29" fillId="3" borderId="4" xfId="0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56" fillId="3" borderId="6" xfId="0" applyFont="1" applyFill="1" applyBorder="1" applyAlignment="1">
      <alignment horizontal="center" vertical="center" wrapText="1"/>
    </xf>
    <xf numFmtId="0" fontId="56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0" fontId="10" fillId="3" borderId="12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27" fillId="3" borderId="1" xfId="0" applyFont="1" applyFill="1" applyBorder="1" applyAlignment="1">
      <alignment horizontal="center" vertical="center"/>
    </xf>
    <xf numFmtId="0" fontId="56" fillId="3" borderId="10" xfId="0" applyFont="1" applyFill="1" applyBorder="1" applyAlignment="1">
      <alignment horizontal="center" vertical="center" wrapText="1"/>
    </xf>
    <xf numFmtId="0" fontId="56" fillId="3" borderId="1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13" xfId="0" applyFont="1" applyFill="1" applyBorder="1" applyAlignment="1">
      <alignment horizontal="center" vertical="top" wrapText="1"/>
    </xf>
    <xf numFmtId="0" fontId="52" fillId="15" borderId="5" xfId="0" applyFont="1" applyFill="1" applyBorder="1" applyAlignment="1">
      <alignment horizontal="left" wrapText="1"/>
    </xf>
    <xf numFmtId="0" fontId="52" fillId="15" borderId="2" xfId="0" applyFont="1" applyFill="1" applyBorder="1" applyAlignment="1">
      <alignment horizontal="left" wrapText="1"/>
    </xf>
    <xf numFmtId="194" fontId="18" fillId="3" borderId="1" xfId="5" applyNumberFormat="1" applyFont="1" applyFill="1" applyBorder="1" applyAlignment="1">
      <alignment horizontal="center" vertical="top"/>
    </xf>
    <xf numFmtId="193" fontId="18" fillId="3" borderId="14" xfId="5" applyNumberFormat="1" applyFont="1" applyFill="1" applyBorder="1" applyAlignment="1">
      <alignment horizontal="center"/>
    </xf>
    <xf numFmtId="0" fontId="18" fillId="3" borderId="5" xfId="4" applyFont="1" applyFill="1" applyBorder="1" applyAlignment="1">
      <alignment horizontal="center" vertical="top"/>
    </xf>
    <xf numFmtId="0" fontId="18" fillId="3" borderId="4" xfId="4" applyFont="1" applyFill="1" applyBorder="1" applyAlignment="1">
      <alignment horizontal="center" vertical="top"/>
    </xf>
    <xf numFmtId="0" fontId="18" fillId="3" borderId="2" xfId="4" applyFont="1" applyFill="1" applyBorder="1" applyAlignment="1">
      <alignment horizontal="center" vertical="top"/>
    </xf>
    <xf numFmtId="0" fontId="19" fillId="9" borderId="5" xfId="4" applyFont="1" applyFill="1" applyBorder="1" applyAlignment="1">
      <alignment horizontal="center"/>
    </xf>
    <xf numFmtId="0" fontId="19" fillId="9" borderId="2" xfId="4" applyFont="1" applyFill="1" applyBorder="1" applyAlignment="1">
      <alignment horizontal="center"/>
    </xf>
    <xf numFmtId="0" fontId="17" fillId="8" borderId="1" xfId="4" applyFont="1" applyFill="1" applyBorder="1" applyAlignment="1">
      <alignment horizontal="center" vertical="center"/>
    </xf>
    <xf numFmtId="0" fontId="15" fillId="8" borderId="1" xfId="4" applyFont="1" applyFill="1" applyBorder="1" applyAlignment="1">
      <alignment horizontal="center" vertical="center"/>
    </xf>
    <xf numFmtId="0" fontId="17" fillId="8" borderId="5" xfId="4" applyFont="1" applyFill="1" applyBorder="1" applyAlignment="1">
      <alignment horizontal="center" vertical="center"/>
    </xf>
    <xf numFmtId="0" fontId="17" fillId="8" borderId="4" xfId="4" applyFont="1" applyFill="1" applyBorder="1" applyAlignment="1">
      <alignment horizontal="center" vertical="center"/>
    </xf>
  </cellXfs>
  <cellStyles count="9">
    <cellStyle name="Comma 2" xfId="2" xr:uid="{00000000-0005-0000-0000-000000000000}"/>
    <cellStyle name="Hyperlink" xfId="3" builtinId="8"/>
    <cellStyle name="Hyperlink 2" xfId="6" xr:uid="{BBD1433B-BAAD-47F5-9F88-3E089F30A4FA}"/>
    <cellStyle name="Normal 2 2" xfId="1" xr:uid="{00000000-0005-0000-0000-000003000000}"/>
    <cellStyle name="จุลภาค" xfId="7" builtinId="3"/>
    <cellStyle name="จุลภาค 2" xfId="5" xr:uid="{EB3300E9-327F-4046-AFC2-70102A598B3E}"/>
    <cellStyle name="ปกติ" xfId="0" builtinId="0"/>
    <cellStyle name="ปกติ 2" xfId="4" xr:uid="{7007CF4D-58A6-46DB-B343-76D7E8A1C14A}"/>
    <cellStyle name="สกุลเงิน" xfId="8" builtinId="4"/>
  </cellStyles>
  <dxfs count="0"/>
  <tableStyles count="0" defaultTableStyle="TableStyleMedium9" defaultPivotStyle="PivotStyleLight16"/>
  <colors>
    <mruColors>
      <color rgb="FFA7D59F"/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02371696017E-2"/>
          <c:y val="0.2416932427601001"/>
          <c:w val="0.88642617587069072"/>
          <c:h val="0.63589968844169775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A633-4B7B-B685-15DD7F4DCC25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A633-4B7B-B685-15DD7F4DCC2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F8FC-452D-B550-34B8A2908023}"/>
              </c:ext>
            </c:extLst>
          </c:dPt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2.8474487037623502</c:v>
                </c:pt>
                <c:pt idx="1">
                  <c:v>75.784840000000003</c:v>
                </c:pt>
                <c:pt idx="2">
                  <c:v>49.191904970000003</c:v>
                </c:pt>
                <c:pt idx="3">
                  <c:v>127.82419367376235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3-4B7B-B685-15DD7F4D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800" b="1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/>
              <a:t>การเปรียบเทียบปริมาณก๊าซเรือนกระจก</a:t>
            </a:r>
            <a:r>
              <a:rPr lang="en-US" sz="2400"/>
              <a:t>(tCO2e)</a:t>
            </a:r>
            <a:r>
              <a:rPr lang="th-TH" sz="2400"/>
              <a:t> </a:t>
            </a:r>
          </a:p>
          <a:p>
            <a:pPr>
              <a:defRPr sz="2400"/>
            </a:pPr>
            <a:r>
              <a:rPr lang="th-TH" sz="2400"/>
              <a:t>ปี </a:t>
            </a:r>
            <a:r>
              <a:rPr lang="en-US" sz="2400"/>
              <a:t>25</a:t>
            </a:r>
            <a:r>
              <a:rPr lang="th-TH" sz="2400"/>
              <a:t>67</a:t>
            </a:r>
            <a:r>
              <a:rPr lang="en-US" sz="2400"/>
              <a:t> </a:t>
            </a:r>
            <a:r>
              <a:rPr lang="th-TH" sz="2400"/>
              <a:t>และ </a:t>
            </a:r>
            <a:r>
              <a:rPr lang="en-US" sz="2400"/>
              <a:t>2568</a:t>
            </a:r>
            <a:endParaRPr lang="th-TH" sz="2400"/>
          </a:p>
        </c:rich>
      </c:tx>
      <c:layout>
        <c:manualLayout>
          <c:xMode val="edge"/>
          <c:yMode val="edge"/>
          <c:x val="0.19144163393607677"/>
          <c:y val="2.0645165485428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625664643346292E-2"/>
          <c:y val="0.26316774461117493"/>
          <c:w val="0.89014039179371862"/>
          <c:h val="0.6234459991762253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2568'!$D$38</c:f>
              <c:strCache>
                <c:ptCount val="1"/>
                <c:pt idx="0">
                  <c:v>ปี 2567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2568'!$D$39:$D$42</c:f>
              <c:numCache>
                <c:formatCode>#,##0.00</c:formatCode>
                <c:ptCount val="4"/>
                <c:pt idx="0">
                  <c:v>2.01429200022549</c:v>
                </c:pt>
                <c:pt idx="1">
                  <c:v>71.475701999999984</c:v>
                </c:pt>
                <c:pt idx="2">
                  <c:v>52.059716352000002</c:v>
                </c:pt>
                <c:pt idx="3">
                  <c:v>125.54971035222547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CB-4A13-8DC1-49BBE0B7489C}"/>
            </c:ext>
          </c:extLst>
        </c:ser>
        <c:ser>
          <c:idx val="1"/>
          <c:order val="1"/>
          <c:tx>
            <c:strRef>
              <c:f>'สรุปการคำนวณ ปี 2568'!$E$38</c:f>
              <c:strCache>
                <c:ptCount val="1"/>
                <c:pt idx="0">
                  <c:v>ปี 2568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'สรุปการคำนวณ ปี 2568'!$C$39:$C$42</c:f>
              <c:strCache>
                <c:ptCount val="4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  <c:pt idx="3">
                  <c:v>รวม</c:v>
                </c:pt>
              </c:strCache>
            </c:strRef>
          </c:cat>
          <c:val>
            <c:numRef>
              <c:f>'สรุปการคำนวณ ปี 2568'!$E$39:$E$42</c:f>
              <c:numCache>
                <c:formatCode>#,##0.00</c:formatCode>
                <c:ptCount val="4"/>
                <c:pt idx="0">
                  <c:v>2.8474487037623502</c:v>
                </c:pt>
                <c:pt idx="1">
                  <c:v>75.784840000000003</c:v>
                </c:pt>
                <c:pt idx="2">
                  <c:v>49.191904970000003</c:v>
                </c:pt>
                <c:pt idx="3">
                  <c:v>127.82419367376235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CB-4A13-8DC1-49BBE0B74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1463236687"/>
        <c:axId val="1144452095"/>
        <c:axId val="0"/>
      </c:bar3DChart>
      <c:catAx>
        <c:axId val="146323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4452095"/>
        <c:crosses val="autoZero"/>
        <c:auto val="1"/>
        <c:lblAlgn val="ctr"/>
        <c:lblOffset val="100"/>
        <c:noMultiLvlLbl val="0"/>
      </c:catAx>
      <c:valAx>
        <c:axId val="1144452095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36687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3457753896775879"/>
          <c:y val="0.16574186756248263"/>
          <c:w val="0.23983623714258556"/>
          <c:h val="7.2967655162337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kgCO2e) </a:t>
            </a:r>
            <a:r>
              <a:rPr lang="th-TH" b="1"/>
              <a:t>ของปี </a:t>
            </a:r>
            <a:r>
              <a:rPr lang="en-US" b="1"/>
              <a:t>25</a:t>
            </a:r>
            <a:r>
              <a:rPr lang="th-TH" b="1"/>
              <a:t>67</a:t>
            </a:r>
            <a:r>
              <a:rPr lang="en-US" b="1"/>
              <a:t> </a:t>
            </a:r>
            <a:r>
              <a:rPr lang="th-TH" b="1"/>
              <a:t>และ </a:t>
            </a:r>
            <a:r>
              <a:rPr lang="en-US" b="1"/>
              <a:t>2568</a:t>
            </a:r>
            <a:endParaRPr lang="th-TH" b="1"/>
          </a:p>
        </c:rich>
      </c:tx>
      <c:layout>
        <c:manualLayout>
          <c:xMode val="edge"/>
          <c:yMode val="edge"/>
          <c:x val="0.24385340020477639"/>
          <c:y val="4.62549315554487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17935977837854811"/>
          <c:y val="0.16504600577739656"/>
          <c:w val="0.80988884756968149"/>
          <c:h val="0.623698914499066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2568'!$C$68</c:f>
              <c:strCache>
                <c:ptCount val="1"/>
                <c:pt idx="0">
                  <c:v>GHG ปี 2568 (kgCO2e)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2568'!$D$49:$Q$49</c15:sqref>
                  </c15:fullRef>
                </c:ext>
              </c:extLst>
              <c:f>('สรุปการคำนวณ ปี 2568'!$D$49:$O$49,'สรุปการคำนวณ ปี 2568'!$Q$49)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2568'!$D$68:$Q$68</c15:sqref>
                  </c15:fullRef>
                </c:ext>
              </c:extLst>
              <c:f>('สรุปการคำนวณ ปี 2568'!$D$68:$O$68,'สรุปการคำนวณ ปี 2568'!$Q$68)</c:f>
              <c:numCache>
                <c:formatCode>_-* #,##0.00_-;\-* #,##0.00_-;_-* "-"??_-;_-@_-</c:formatCode>
                <c:ptCount val="13"/>
                <c:pt idx="0">
                  <c:v>7511.8067971627997</c:v>
                </c:pt>
                <c:pt idx="1">
                  <c:v>7607.4331391611995</c:v>
                </c:pt>
                <c:pt idx="2">
                  <c:v>9271.4374294075715</c:v>
                </c:pt>
                <c:pt idx="3">
                  <c:v>10348.483899691601</c:v>
                </c:pt>
                <c:pt idx="4">
                  <c:v>11007.3260238569</c:v>
                </c:pt>
                <c:pt idx="5">
                  <c:v>11288.5832413473</c:v>
                </c:pt>
                <c:pt idx="6">
                  <c:v>12283.663536948101</c:v>
                </c:pt>
                <c:pt idx="7">
                  <c:v>11275.306042669999</c:v>
                </c:pt>
                <c:pt idx="8">
                  <c:v>12092.229918747</c:v>
                </c:pt>
                <c:pt idx="9">
                  <c:v>10558.153928606471</c:v>
                </c:pt>
                <c:pt idx="10">
                  <c:v>11452.175280000001</c:v>
                </c:pt>
                <c:pt idx="11">
                  <c:v>13127.59443616341</c:v>
                </c:pt>
                <c:pt idx="12">
                  <c:v>10652.016139480196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9-46EE-9577-61EE34296578}"/>
            </c:ext>
          </c:extLst>
        </c:ser>
        <c:ser>
          <c:idx val="1"/>
          <c:order val="1"/>
          <c:tx>
            <c:strRef>
              <c:f>'สรุปการคำนวณ ปี 2568'!$C$69</c:f>
              <c:strCache>
                <c:ptCount val="1"/>
                <c:pt idx="0">
                  <c:v>GHG ปี 2567 (kgCO2e)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2568'!$D$49:$Q$49</c15:sqref>
                  </c15:fullRef>
                </c:ext>
              </c:extLst>
              <c:f>('สรุปการคำนวณ ปี 2568'!$D$49:$O$49,'สรุปการคำนวณ ปี 2568'!$Q$49)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2568'!$D$69:$Q$69</c15:sqref>
                  </c15:fullRef>
                </c:ext>
              </c:extLst>
              <c:f>('สรุปการคำนวณ ปี 2568'!$D$69:$O$69,'สรุปการคำนวณ ปี 2568'!$Q$69)</c:f>
              <c:numCache>
                <c:formatCode>_-* #,##0.00_-;\-* #,##0.00_-;_-* "-"??_-;_-@_-</c:formatCode>
                <c:ptCount val="13"/>
                <c:pt idx="0">
                  <c:v>8407.8312145743803</c:v>
                </c:pt>
                <c:pt idx="1">
                  <c:v>7446.7348001800001</c:v>
                </c:pt>
                <c:pt idx="2">
                  <c:v>10825.06644051</c:v>
                </c:pt>
                <c:pt idx="3">
                  <c:v>8722.1014283999993</c:v>
                </c:pt>
                <c:pt idx="4">
                  <c:v>11391.614090937361</c:v>
                </c:pt>
                <c:pt idx="5">
                  <c:v>9897.4471205415994</c:v>
                </c:pt>
                <c:pt idx="6">
                  <c:v>11082.54008530612</c:v>
                </c:pt>
                <c:pt idx="7">
                  <c:v>14788.051448367291</c:v>
                </c:pt>
                <c:pt idx="8">
                  <c:v>12845.643585505639</c:v>
                </c:pt>
                <c:pt idx="9">
                  <c:v>10800.302769245201</c:v>
                </c:pt>
                <c:pt idx="10">
                  <c:v>10031.4248534667</c:v>
                </c:pt>
                <c:pt idx="11">
                  <c:v>9310.9525151912003</c:v>
                </c:pt>
                <c:pt idx="12">
                  <c:v>10462.475862685456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9-46EE-9577-61EE34296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3880127"/>
        <c:axId val="896151599"/>
      </c:barChart>
      <c:catAx>
        <c:axId val="1573880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896151599"/>
        <c:crosses val="autoZero"/>
        <c:auto val="1"/>
        <c:lblAlgn val="ctr"/>
        <c:lblOffset val="100"/>
        <c:noMultiLvlLbl val="0"/>
      </c:catAx>
      <c:valAx>
        <c:axId val="896151599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80127"/>
        <c:crosses val="autoZero"/>
        <c:crossBetween val="between"/>
        <c:majorUnit val="20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0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b="1"/>
              <a:t>การเปรียบเทียบปริมาณก๊าซเรือนกระจกต่อคน</a:t>
            </a:r>
            <a:r>
              <a:rPr lang="en-US" b="1"/>
              <a:t> </a:t>
            </a:r>
            <a:r>
              <a:rPr lang="th-TH" b="1"/>
              <a:t>(</a:t>
            </a:r>
            <a:r>
              <a:rPr lang="en-US" b="1"/>
              <a:t>kgCO2e/</a:t>
            </a:r>
            <a:r>
              <a:rPr lang="th-TH" b="1"/>
              <a:t>คน</a:t>
            </a:r>
            <a:r>
              <a:rPr lang="en-US" b="1"/>
              <a:t>) </a:t>
            </a:r>
            <a:r>
              <a:rPr lang="th-TH" b="1"/>
              <a:t>ของปี </a:t>
            </a:r>
            <a:r>
              <a:rPr lang="en-US" b="1"/>
              <a:t>25</a:t>
            </a:r>
            <a:r>
              <a:rPr lang="th-TH" b="1"/>
              <a:t>67</a:t>
            </a:r>
            <a:r>
              <a:rPr lang="en-US" b="1"/>
              <a:t> </a:t>
            </a:r>
            <a:r>
              <a:rPr lang="th-TH" b="1"/>
              <a:t>และ </a:t>
            </a:r>
            <a:r>
              <a:rPr lang="en-US" b="1"/>
              <a:t>2568</a:t>
            </a:r>
          </a:p>
        </c:rich>
      </c:tx>
      <c:layout>
        <c:manualLayout>
          <c:xMode val="edge"/>
          <c:yMode val="edge"/>
          <c:x val="0.26569295335544985"/>
          <c:y val="3.47084956485702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0.21237819257364404"/>
          <c:y val="0.17368421052631577"/>
          <c:w val="0.77645429473600069"/>
          <c:h val="0.614782760049730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'สรุปการคำนวณ ปี 2568'!$C$72</c:f>
              <c:strCache>
                <c:ptCount val="1"/>
                <c:pt idx="0">
                  <c:v>GHG ปี 2568 (kgCO2e/คน)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2568'!$D$49:$Q$49</c15:sqref>
                  </c15:fullRef>
                </c:ext>
              </c:extLst>
              <c:f>('สรุปการคำนวณ ปี 2568'!$D$49:$O$49,'สรุปการคำนวณ ปี 2568'!$Q$49)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2568'!$D$72:$Q$72</c15:sqref>
                  </c15:fullRef>
                </c:ext>
              </c:extLst>
              <c:f>('สรุปการคำนวณ ปี 2568'!$D$72:$O$72,'สรุปการคำนวณ ปี 2568'!$Q$72)</c:f>
              <c:numCache>
                <c:formatCode>_-* #,##0.00_-;\-* #,##0.00_-;_-* "-"??_-;_-@_-</c:formatCode>
                <c:ptCount val="13"/>
                <c:pt idx="0">
                  <c:v>8.2186069990840256</c:v>
                </c:pt>
                <c:pt idx="1">
                  <c:v>8.3232310056468268</c:v>
                </c:pt>
                <c:pt idx="2">
                  <c:v>10.143804627360581</c:v>
                </c:pt>
                <c:pt idx="3">
                  <c:v>11.322192450428448</c:v>
                </c:pt>
                <c:pt idx="4">
                  <c:v>12.043026284307331</c:v>
                </c:pt>
                <c:pt idx="5">
                  <c:v>12.350747528826368</c:v>
                </c:pt>
                <c:pt idx="6">
                  <c:v>13.439456823794421</c:v>
                </c:pt>
                <c:pt idx="7">
                  <c:v>12.336221053249453</c:v>
                </c:pt>
                <c:pt idx="8">
                  <c:v>13.230010852020788</c:v>
                </c:pt>
                <c:pt idx="9">
                  <c:v>11.551590731516926</c:v>
                </c:pt>
                <c:pt idx="10">
                  <c:v>12.529732253829323</c:v>
                </c:pt>
                <c:pt idx="11">
                  <c:v>14.362794787924956</c:v>
                </c:pt>
                <c:pt idx="12">
                  <c:v>11.654284616499119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F-4A90-A01B-895B1D2EE9D5}"/>
            </c:ext>
          </c:extLst>
        </c:ser>
        <c:ser>
          <c:idx val="1"/>
          <c:order val="1"/>
          <c:tx>
            <c:strRef>
              <c:f>'สรุปการคำนวณ ปี 2568'!$C$73</c:f>
              <c:strCache>
                <c:ptCount val="1"/>
                <c:pt idx="0">
                  <c:v>GHG ปี 2567 (kgCO2e/คน)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2568'!$D$49:$Q$49</c15:sqref>
                  </c15:fullRef>
                </c:ext>
              </c:extLst>
              <c:f>('สรุปการคำนวณ ปี 2568'!$D$49:$O$49,'สรุปการคำนวณ ปี 2568'!$Q$49)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มิ.ค.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 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'สรุปการคำนวณ ปี 2568'!$D$73:$Q$73</c15:sqref>
                  </c15:fullRef>
                </c:ext>
              </c:extLst>
              <c:f>('สรุปการคำนวณ ปี 2568'!$D$73:$O$73,'สรุปการคำนวณ ปี 2568'!$Q$73)</c:f>
              <c:numCache>
                <c:formatCode>_-* #,##0.00_-;\-* #,##0.00_-;_-* "-"??_-;_-@_-</c:formatCode>
                <c:ptCount val="13"/>
                <c:pt idx="0">
                  <c:v>10.457501510664652</c:v>
                </c:pt>
                <c:pt idx="1">
                  <c:v>9.2621079604228864</c:v>
                </c:pt>
                <c:pt idx="2">
                  <c:v>13.464012985708955</c:v>
                </c:pt>
                <c:pt idx="3">
                  <c:v>10.848384861194029</c:v>
                </c:pt>
                <c:pt idx="4">
                  <c:v>14.168674242459405</c:v>
                </c:pt>
                <c:pt idx="5">
                  <c:v>12.310257612613929</c:v>
                </c:pt>
                <c:pt idx="6">
                  <c:v>13.784253837445423</c:v>
                </c:pt>
                <c:pt idx="7">
                  <c:v>18.393098816377226</c:v>
                </c:pt>
                <c:pt idx="8">
                  <c:v>15.977168638688605</c:v>
                </c:pt>
                <c:pt idx="9">
                  <c:v>13.433212399558709</c:v>
                </c:pt>
                <c:pt idx="10">
                  <c:v>12.476896583913806</c:v>
                </c:pt>
                <c:pt idx="11">
                  <c:v>11.580786710436817</c:v>
                </c:pt>
                <c:pt idx="12">
                  <c:v>13.013029679957036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CF-4A90-A01B-895B1D2EE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73899327"/>
        <c:axId val="1394700783"/>
      </c:barChart>
      <c:catAx>
        <c:axId val="157389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394700783"/>
        <c:crosses val="autoZero"/>
        <c:auto val="1"/>
        <c:lblAlgn val="ctr"/>
        <c:lblOffset val="100"/>
        <c:noMultiLvlLbl val="0"/>
      </c:catAx>
      <c:valAx>
        <c:axId val="1394700783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3899327"/>
        <c:crosses val="autoZero"/>
        <c:crossBetween val="between"/>
        <c:majorUnit val="200"/>
        <c:minorUnit val="4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0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การเปรียบเทียบปริมาณก๊าซเรือนกระจกสะสม (</a:t>
            </a:r>
            <a:r>
              <a:rPr lang="en-US"/>
              <a:t>kgCO2e) </a:t>
            </a:r>
            <a:r>
              <a:rPr lang="th-TH"/>
              <a:t>ปี 2567 และ 256</a:t>
            </a:r>
            <a:r>
              <a:rPr lang="en-US"/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2568'!$C$68:$C$69</c:f>
              <c:strCache>
                <c:ptCount val="2"/>
                <c:pt idx="0">
                  <c:v>GHG ปี 2568 (kgCO2e)</c:v>
                </c:pt>
                <c:pt idx="1">
                  <c:v>GHG ปี 2567 (kgCO2e)</c:v>
                </c:pt>
              </c:strCache>
            </c:strRef>
          </c:cat>
          <c:val>
            <c:numRef>
              <c:f>'สรุปการคำนวณ ปี 2568'!$P$68:$P$69</c:f>
              <c:numCache>
                <c:formatCode>_-* #,##0.00_-;\-* #,##0.00_-;_-* "-"??_-;_-@_-</c:formatCode>
                <c:ptCount val="2"/>
                <c:pt idx="0">
                  <c:v>127824.19367376235</c:v>
                </c:pt>
                <c:pt idx="1">
                  <c:v>125549.71035222548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54-4A6B-972E-7C527094F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2004943"/>
        <c:axId val="1578139167"/>
      </c:barChart>
      <c:catAx>
        <c:axId val="1152004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78139167"/>
        <c:crosses val="autoZero"/>
        <c:auto val="1"/>
        <c:lblAlgn val="ctr"/>
        <c:lblOffset val="100"/>
        <c:noMultiLvlLbl val="0"/>
      </c:catAx>
      <c:valAx>
        <c:axId val="1578139167"/>
        <c:scaling>
          <c:orientation val="minMax"/>
          <c:max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52004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การเปรียบเทียบปริมาณก๊าซเรือนกระจกสะสมต่อคน (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</a:t>
            </a: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/คน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)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th-TH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2567 และ 256</a:t>
            </a:r>
            <a:r>
              <a:rPr lang="en-US" sz="24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  <a:endParaRPr lang="th-TH"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layout>
        <c:manualLayout>
          <c:xMode val="edge"/>
          <c:yMode val="edge"/>
          <c:x val="0.17135055009315545"/>
          <c:y val="1.98581471566885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4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2568'!$C$72:$C$73</c:f>
              <c:strCache>
                <c:ptCount val="2"/>
                <c:pt idx="0">
                  <c:v>GHG ปี 2568 (kgCO2e/คน)</c:v>
                </c:pt>
                <c:pt idx="1">
                  <c:v>GHG ปี 2567 (kgCO2e/คน)</c:v>
                </c:pt>
              </c:strCache>
            </c:strRef>
          </c:cat>
          <c:val>
            <c:numRef>
              <c:f>'สรุปการคำนวณ ปี 2568'!$P$72:$P$73</c:f>
              <c:numCache>
                <c:formatCode>_-* #,##0.00_-;\-* #,##0.00_-;_-* "-"??_-;_-@_-</c:formatCode>
                <c:ptCount val="2"/>
                <c:pt idx="0">
                  <c:v>139.85141539798943</c:v>
                </c:pt>
                <c:pt idx="1">
                  <c:v>156.15635615948443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7-4FE4-B03D-B345CA62AD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3243887"/>
        <c:axId val="1141516559"/>
      </c:barChart>
      <c:catAx>
        <c:axId val="14632438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141516559"/>
        <c:crosses val="autoZero"/>
        <c:auto val="1"/>
        <c:lblAlgn val="ctr"/>
        <c:lblOffset val="100"/>
        <c:noMultiLvlLbl val="0"/>
      </c:catAx>
      <c:valAx>
        <c:axId val="1141516559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4632438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28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การเปรียบเทียบปริมาณก๊าซเรือนกระจกสะสมแยกตามรายการกิจกรรม (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kgCO2e) </a:t>
            </a:r>
            <a:r>
              <a:rPr lang="th-TH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ปี 25…. และ 256</a:t>
            </a:r>
            <a:r>
              <a:rPr lang="en-US" sz="28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800" b="0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4315875157964047E-2"/>
          <c:y val="0.139616131535581"/>
          <c:w val="0.96083012396764689"/>
          <c:h val="0.597449824147004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'สรุปการคำนวณ ปี 2568'!$AB$95</c:f>
              <c:strCache>
                <c:ptCount val="1"/>
                <c:pt idx="0">
                  <c:v>2567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2568'!$C$96:$C$111</c:f>
              <c:strCache>
                <c:ptCount val="16"/>
                <c:pt idx="0">
                  <c:v>น้ำมัน Diesel  (Generator) ดีเซลที่ใช้งานสำหรับเครื่องกำเนิดไฟฟ้า</c:v>
                </c:pt>
                <c:pt idx="1">
                  <c:v>น้ำมัน Gasohol สำหรับเครื่องตัดหญ้า แบบสะพายบ่า</c:v>
                </c:pt>
                <c:pt idx="2">
                  <c:v>น้ำมัน Diesel รถกระบะ</c:v>
                </c:pt>
                <c:pt idx="3">
                  <c:v>น้ำมัน Gasohol รถจักรยานยนต์</c:v>
                </c:pt>
                <c:pt idx="4">
                  <c:v>น้ำมัน Diesel รถอีแต๋น</c:v>
                </c:pt>
                <c:pt idx="5">
                  <c:v>การใช้สารดับเพลิง (CO2)</c:v>
                </c:pt>
                <c:pt idx="6">
                  <c:v>การปล่อยมีเทนจากระบบ septic tank</c:v>
                </c:pt>
                <c:pt idx="7">
                  <c:v>การปล่อยมีเทนจากบ่อบำบัดน้ำเสียแบบไม่เติมอากาศ</c:v>
                </c:pt>
                <c:pt idx="8">
                  <c:v>การใช้สารทำความเย็นชนิด R22</c:v>
                </c:pt>
                <c:pt idx="9">
                  <c:v>การใช้สารทำความเย็นชนิด R32</c:v>
                </c:pt>
                <c:pt idx="10">
                  <c:v>การใช้พลังงานไฟฟ้า</c:v>
                </c:pt>
                <c:pt idx="11">
                  <c:v>การใช้กระดาษ A4 และ A3 (สีขาว)</c:v>
                </c:pt>
                <c:pt idx="12">
                  <c:v>น้ำประปา-การประปานครหลวง</c:v>
                </c:pt>
                <c:pt idx="13">
                  <c:v>น้ำประปา-การประปาส่วนภูมิภาค</c:v>
                </c:pt>
                <c:pt idx="14">
                  <c:v>ขยะของเสีย (ฝังกลบ)</c:v>
                </c:pt>
                <c:pt idx="15">
                  <c:v>ขยะของเสีย (เผากำจัดโดยใช้น้ำมันดีเซล)</c:v>
                </c:pt>
              </c:strCache>
            </c:strRef>
          </c:cat>
          <c:val>
            <c:numRef>
              <c:f>'สรุปการคำนวณ ปี 2568'!$AB$96:$AB$111</c:f>
              <c:numCache>
                <c:formatCode>_-* #,##0.00_-;\-* #,##0.00_-;_-* "-"??_-;_-@_-</c:formatCode>
                <c:ptCount val="16"/>
                <c:pt idx="0">
                  <c:v>0</c:v>
                </c:pt>
                <c:pt idx="1">
                  <c:v>784.71470420579999</c:v>
                </c:pt>
                <c:pt idx="2">
                  <c:v>1075.6206130983301</c:v>
                </c:pt>
                <c:pt idx="3">
                  <c:v>72.644682921360001</c:v>
                </c:pt>
                <c:pt idx="4">
                  <c:v>0</c:v>
                </c:pt>
                <c:pt idx="5">
                  <c:v>0</c:v>
                </c:pt>
                <c:pt idx="6">
                  <c:v>81.311999999999998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71475.70199999999</c:v>
                </c:pt>
                <c:pt idx="11">
                  <c:v>1683.7020000000002</c:v>
                </c:pt>
                <c:pt idx="12">
                  <c:v>0</c:v>
                </c:pt>
                <c:pt idx="13">
                  <c:v>34180.094352000007</c:v>
                </c:pt>
                <c:pt idx="14">
                  <c:v>16195.92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63-4D14-A349-C4F4A9974520}"/>
            </c:ext>
          </c:extLst>
        </c:ser>
        <c:ser>
          <c:idx val="3"/>
          <c:order val="1"/>
          <c:tx>
            <c:strRef>
              <c:f>'สรุปการคำนวณ ปี 2568'!$AC$95</c:f>
              <c:strCache>
                <c:ptCount val="1"/>
                <c:pt idx="0">
                  <c:v>2568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'สรุปการคำนวณ ปี 2568'!$C$96:$C$111</c:f>
              <c:strCache>
                <c:ptCount val="16"/>
                <c:pt idx="0">
                  <c:v>น้ำมัน Diesel  (Generator) ดีเซลที่ใช้งานสำหรับเครื่องกำเนิดไฟฟ้า</c:v>
                </c:pt>
                <c:pt idx="1">
                  <c:v>น้ำมัน Gasohol สำหรับเครื่องตัดหญ้า แบบสะพายบ่า</c:v>
                </c:pt>
                <c:pt idx="2">
                  <c:v>น้ำมัน Diesel รถกระบะ</c:v>
                </c:pt>
                <c:pt idx="3">
                  <c:v>น้ำมัน Gasohol รถจักรยานยนต์</c:v>
                </c:pt>
                <c:pt idx="4">
                  <c:v>น้ำมัน Diesel รถอีแต๋น</c:v>
                </c:pt>
                <c:pt idx="5">
                  <c:v>การใช้สารดับเพลิง (CO2)</c:v>
                </c:pt>
                <c:pt idx="6">
                  <c:v>การปล่อยมีเทนจากระบบ septic tank</c:v>
                </c:pt>
                <c:pt idx="7">
                  <c:v>การปล่อยมีเทนจากบ่อบำบัดน้ำเสียแบบไม่เติมอากาศ</c:v>
                </c:pt>
                <c:pt idx="8">
                  <c:v>การใช้สารทำความเย็นชนิด R22</c:v>
                </c:pt>
                <c:pt idx="9">
                  <c:v>การใช้สารทำความเย็นชนิด R32</c:v>
                </c:pt>
                <c:pt idx="10">
                  <c:v>การใช้พลังงานไฟฟ้า</c:v>
                </c:pt>
                <c:pt idx="11">
                  <c:v>การใช้กระดาษ A4 และ A3 (สีขาว)</c:v>
                </c:pt>
                <c:pt idx="12">
                  <c:v>น้ำประปา-การประปานครหลวง</c:v>
                </c:pt>
                <c:pt idx="13">
                  <c:v>น้ำประปา-การประปาส่วนภูมิภาค</c:v>
                </c:pt>
                <c:pt idx="14">
                  <c:v>ขยะของเสีย (ฝังกลบ)</c:v>
                </c:pt>
                <c:pt idx="15">
                  <c:v>ขยะของเสีย (เผากำจัดโดยใช้น้ำมันดีเซล)</c:v>
                </c:pt>
              </c:strCache>
            </c:strRef>
          </c:cat>
          <c:val>
            <c:numRef>
              <c:f>'สรุปการคำนวณ ปี 2568'!$AC$96:$AC$111</c:f>
              <c:numCache>
                <c:formatCode>_-* #,##0.00_-;\-* #,##0.00_-;_-* "-"??_-;_-@_-</c:formatCode>
                <c:ptCount val="16"/>
                <c:pt idx="0">
                  <c:v>82.831313842200004</c:v>
                </c:pt>
                <c:pt idx="1">
                  <c:v>390.26099918999995</c:v>
                </c:pt>
                <c:pt idx="2">
                  <c:v>1801.8419137769702</c:v>
                </c:pt>
                <c:pt idx="3">
                  <c:v>129.34466525392</c:v>
                </c:pt>
                <c:pt idx="4">
                  <c:v>361.85781169926008</c:v>
                </c:pt>
                <c:pt idx="5">
                  <c:v>0</c:v>
                </c:pt>
                <c:pt idx="6">
                  <c:v>81.311999999999998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75784.84</c:v>
                </c:pt>
                <c:pt idx="11">
                  <c:v>1708.9259999999997</c:v>
                </c:pt>
                <c:pt idx="12">
                  <c:v>0</c:v>
                </c:pt>
                <c:pt idx="13">
                  <c:v>37170.578970000002</c:v>
                </c:pt>
                <c:pt idx="14">
                  <c:v>10312.4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63-4D14-A349-C4F4A99745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93559791"/>
        <c:axId val="693561231"/>
      </c:barChart>
      <c:catAx>
        <c:axId val="693559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61231"/>
        <c:crosses val="autoZero"/>
        <c:auto val="1"/>
        <c:lblAlgn val="ctr"/>
        <c:lblOffset val="100"/>
        <c:noMultiLvlLbl val="0"/>
      </c:catAx>
      <c:valAx>
        <c:axId val="69356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69355979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2400" b="0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8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854102371696017E-2"/>
          <c:y val="0.17540597527046786"/>
          <c:w val="0.83970545879061265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1-7873-422C-984A-177700E2D5D3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3-7873-422C-984A-177700E2D5D3}"/>
              </c:ext>
            </c:extLst>
          </c:dPt>
          <c:cat>
            <c:strRef>
              <c:f>'สรุปการคำนวณ ปี 2567'!$B$38:$B$40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'สรุปการคำนวณ ปี 2567'!$C$38:$C$40</c:f>
              <c:numCache>
                <c:formatCode>#,##0.00</c:formatCode>
                <c:ptCount val="3"/>
                <c:pt idx="0">
                  <c:v>2.01429200022549</c:v>
                </c:pt>
                <c:pt idx="1">
                  <c:v>71.475701999999984</c:v>
                </c:pt>
                <c:pt idx="2">
                  <c:v>52.059716352000002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22C-984A-177700E2D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95105232"/>
        <c:axId val="-1695101968"/>
        <c:axId val="0"/>
      </c:bar3DChart>
      <c:catAx>
        <c:axId val="-1695105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-1695101968"/>
        <c:crosses val="autoZero"/>
        <c:auto val="1"/>
        <c:lblAlgn val="ctr"/>
        <c:lblOffset val="100"/>
        <c:noMultiLvlLbl val="0"/>
      </c:catAx>
      <c:valAx>
        <c:axId val="-1695101968"/>
        <c:scaling>
          <c:orientation val="minMax"/>
          <c:max val="1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-1695105232"/>
        <c:crosses val="autoZero"/>
        <c:crossBetween val="between"/>
        <c:majorUnit val="1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2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676852</xdr:colOff>
      <xdr:row>29</xdr:row>
      <xdr:rowOff>66387</xdr:rowOff>
    </xdr:from>
    <xdr:to>
      <xdr:col>19</xdr:col>
      <xdr:colOff>206375</xdr:colOff>
      <xdr:row>42</xdr:row>
      <xdr:rowOff>8137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450053</xdr:colOff>
      <xdr:row>29</xdr:row>
      <xdr:rowOff>308574</xdr:rowOff>
    </xdr:from>
    <xdr:to>
      <xdr:col>19</xdr:col>
      <xdr:colOff>381000</xdr:colOff>
      <xdr:row>32</xdr:row>
      <xdr:rowOff>50511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848178" y="11675074"/>
          <a:ext cx="7233447" cy="884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400" b="1">
              <a:latin typeface="Cordia New" pitchFamily="34" charset="-34"/>
              <a:cs typeface="Cordia New" pitchFamily="34" charset="-34"/>
            </a:rPr>
            <a:t>ปริมาณการปล่อยก๊าซเรือนกระจกแยกประเภท </a:t>
          </a:r>
          <a:r>
            <a:rPr lang="en-US" sz="2400" b="1">
              <a:latin typeface="Cordia New" pitchFamily="34" charset="-34"/>
              <a:cs typeface="Cordia New" pitchFamily="34" charset="-34"/>
            </a:rPr>
            <a:t>(tCO2)</a:t>
          </a:r>
          <a:endParaRPr lang="th-TH" sz="2400" b="1">
            <a:latin typeface="Cordia New" pitchFamily="34" charset="-34"/>
            <a:cs typeface="Cordia New" pitchFamily="34" charset="-34"/>
          </a:endParaRPr>
        </a:p>
        <a:p>
          <a:pPr algn="ctr"/>
          <a:r>
            <a:rPr lang="th-TH" sz="2400" b="1">
              <a:latin typeface="Cordia New" pitchFamily="34" charset="-34"/>
              <a:cs typeface="Cordia New" pitchFamily="34" charset="-34"/>
            </a:rPr>
            <a:t>ปี 2568</a:t>
          </a:r>
          <a:r>
            <a:rPr lang="th-TH" sz="2400" b="1" baseline="0">
              <a:latin typeface="Cordia New" pitchFamily="34" charset="-34"/>
              <a:cs typeface="Cordia New" pitchFamily="34" charset="-34"/>
            </a:rPr>
            <a:t> (เดือนมกราคม ถึงธันวาคม 2568)</a:t>
          </a:r>
          <a:endParaRPr lang="th-TH" sz="2400" b="1"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20</xdr:col>
      <xdr:colOff>3608</xdr:colOff>
      <xdr:row>29</xdr:row>
      <xdr:rowOff>38966</xdr:rowOff>
    </xdr:from>
    <xdr:to>
      <xdr:col>31</xdr:col>
      <xdr:colOff>127000</xdr:colOff>
      <xdr:row>42</xdr:row>
      <xdr:rowOff>7215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7F160D2C-D6C6-5176-FFD0-259762283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166687</xdr:colOff>
      <xdr:row>75</xdr:row>
      <xdr:rowOff>150813</xdr:rowOff>
    </xdr:from>
    <xdr:to>
      <xdr:col>13</xdr:col>
      <xdr:colOff>127000</xdr:colOff>
      <xdr:row>91</xdr:row>
      <xdr:rowOff>238125</xdr:rowOff>
    </xdr:to>
    <xdr:graphicFrame macro="">
      <xdr:nvGraphicFramePr>
        <xdr:cNvPr id="6" name="แผนภูมิ 5">
          <a:extLst>
            <a:ext uri="{FF2B5EF4-FFF2-40B4-BE49-F238E27FC236}">
              <a16:creationId xmlns:a16="http://schemas.microsoft.com/office/drawing/2014/main" id="{DBAE1068-5C86-292C-E0CE-387AD762E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333375</xdr:colOff>
      <xdr:row>75</xdr:row>
      <xdr:rowOff>158751</xdr:rowOff>
    </xdr:from>
    <xdr:to>
      <xdr:col>31</xdr:col>
      <xdr:colOff>428625</xdr:colOff>
      <xdr:row>91</xdr:row>
      <xdr:rowOff>222250</xdr:rowOff>
    </xdr:to>
    <xdr:graphicFrame macro="">
      <xdr:nvGraphicFramePr>
        <xdr:cNvPr id="7" name="แผนภูมิ 6">
          <a:extLst>
            <a:ext uri="{FF2B5EF4-FFF2-40B4-BE49-F238E27FC236}">
              <a16:creationId xmlns:a16="http://schemas.microsoft.com/office/drawing/2014/main" id="{16EF016A-16FF-7AA1-13B2-4C795ABB7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714375</xdr:colOff>
      <xdr:row>48</xdr:row>
      <xdr:rowOff>111125</xdr:rowOff>
    </xdr:from>
    <xdr:to>
      <xdr:col>31</xdr:col>
      <xdr:colOff>476250</xdr:colOff>
      <xdr:row>59</xdr:row>
      <xdr:rowOff>174625</xdr:rowOff>
    </xdr:to>
    <xdr:graphicFrame macro="">
      <xdr:nvGraphicFramePr>
        <xdr:cNvPr id="14" name="แผนภูมิ 13">
          <a:extLst>
            <a:ext uri="{FF2B5EF4-FFF2-40B4-BE49-F238E27FC236}">
              <a16:creationId xmlns:a16="http://schemas.microsoft.com/office/drawing/2014/main" id="{4C40C3ED-AE92-40CE-B1E4-07B1B6A938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571501</xdr:colOff>
      <xdr:row>60</xdr:row>
      <xdr:rowOff>158748</xdr:rowOff>
    </xdr:from>
    <xdr:to>
      <xdr:col>31</xdr:col>
      <xdr:colOff>444501</xdr:colOff>
      <xdr:row>72</xdr:row>
      <xdr:rowOff>349250</xdr:rowOff>
    </xdr:to>
    <xdr:graphicFrame macro="">
      <xdr:nvGraphicFramePr>
        <xdr:cNvPr id="15" name="แผนภูมิ 14">
          <a:extLst>
            <a:ext uri="{FF2B5EF4-FFF2-40B4-BE49-F238E27FC236}">
              <a16:creationId xmlns:a16="http://schemas.microsoft.com/office/drawing/2014/main" id="{4331BD49-8141-48BF-B905-A3ABF622A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1031875</xdr:colOff>
      <xdr:row>141</xdr:row>
      <xdr:rowOff>127000</xdr:rowOff>
    </xdr:from>
    <xdr:to>
      <xdr:col>2</xdr:col>
      <xdr:colOff>1428750</xdr:colOff>
      <xdr:row>141</xdr:row>
      <xdr:rowOff>539750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4486A93A-CB26-4289-EE0A-BBDC2ABBC1A7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141</xdr:row>
      <xdr:rowOff>120650</xdr:rowOff>
    </xdr:from>
    <xdr:to>
      <xdr:col>3</xdr:col>
      <xdr:colOff>930275</xdr:colOff>
      <xdr:row>141</xdr:row>
      <xdr:rowOff>533400</xdr:rowOff>
    </xdr:to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4C5DD7CB-8000-453F-AA49-A614608B5951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145</xdr:row>
      <xdr:rowOff>127000</xdr:rowOff>
    </xdr:from>
    <xdr:to>
      <xdr:col>2</xdr:col>
      <xdr:colOff>1428750</xdr:colOff>
      <xdr:row>145</xdr:row>
      <xdr:rowOff>539750</xdr:rowOff>
    </xdr:to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id="{438B1422-4DAD-48D3-8868-EE2B31E6313C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145</xdr:row>
      <xdr:rowOff>120650</xdr:rowOff>
    </xdr:from>
    <xdr:to>
      <xdr:col>3</xdr:col>
      <xdr:colOff>930275</xdr:colOff>
      <xdr:row>145</xdr:row>
      <xdr:rowOff>533400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B32F02C4-A90E-41B6-A56E-D900C12B6788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149</xdr:row>
      <xdr:rowOff>127000</xdr:rowOff>
    </xdr:from>
    <xdr:to>
      <xdr:col>2</xdr:col>
      <xdr:colOff>1428750</xdr:colOff>
      <xdr:row>149</xdr:row>
      <xdr:rowOff>539750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B0F582FD-5755-420E-86EC-AD43DBF74A0A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149</xdr:row>
      <xdr:rowOff>120650</xdr:rowOff>
    </xdr:from>
    <xdr:to>
      <xdr:col>3</xdr:col>
      <xdr:colOff>930275</xdr:colOff>
      <xdr:row>149</xdr:row>
      <xdr:rowOff>533400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1C2FA976-AC11-4A15-B64D-2ED7D0ACE21B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153</xdr:row>
      <xdr:rowOff>127000</xdr:rowOff>
    </xdr:from>
    <xdr:to>
      <xdr:col>2</xdr:col>
      <xdr:colOff>1428750</xdr:colOff>
      <xdr:row>153</xdr:row>
      <xdr:rowOff>539750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3B0D4575-EE66-47E0-81BC-11A9C1E2ABE4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153</xdr:row>
      <xdr:rowOff>120650</xdr:rowOff>
    </xdr:from>
    <xdr:to>
      <xdr:col>3</xdr:col>
      <xdr:colOff>930275</xdr:colOff>
      <xdr:row>153</xdr:row>
      <xdr:rowOff>533400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2D41D4D7-4CA1-49B8-940D-652DB24E17A9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157</xdr:row>
      <xdr:rowOff>127000</xdr:rowOff>
    </xdr:from>
    <xdr:to>
      <xdr:col>2</xdr:col>
      <xdr:colOff>1428750</xdr:colOff>
      <xdr:row>157</xdr:row>
      <xdr:rowOff>539750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508DB6D0-FE00-43A7-BA21-806D28B46F4A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157</xdr:row>
      <xdr:rowOff>120650</xdr:rowOff>
    </xdr:from>
    <xdr:to>
      <xdr:col>3</xdr:col>
      <xdr:colOff>930275</xdr:colOff>
      <xdr:row>157</xdr:row>
      <xdr:rowOff>533400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36854A8D-2514-4469-BBC0-91B8B88DBB7D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1031875</xdr:colOff>
      <xdr:row>161</xdr:row>
      <xdr:rowOff>127000</xdr:rowOff>
    </xdr:from>
    <xdr:to>
      <xdr:col>2</xdr:col>
      <xdr:colOff>1428750</xdr:colOff>
      <xdr:row>161</xdr:row>
      <xdr:rowOff>539750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3CD658D0-068E-4975-A2A9-67AEAD6B53FB}"/>
            </a:ext>
          </a:extLst>
        </xdr:cNvPr>
        <xdr:cNvSpPr/>
      </xdr:nvSpPr>
      <xdr:spPr>
        <a:xfrm>
          <a:off x="2873375" y="552608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533400</xdr:colOff>
      <xdr:row>161</xdr:row>
      <xdr:rowOff>120650</xdr:rowOff>
    </xdr:from>
    <xdr:to>
      <xdr:col>3</xdr:col>
      <xdr:colOff>930275</xdr:colOff>
      <xdr:row>161</xdr:row>
      <xdr:rowOff>533400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833B4969-2565-455D-8365-3E2ED51E9165}"/>
            </a:ext>
          </a:extLst>
        </xdr:cNvPr>
        <xdr:cNvSpPr/>
      </xdr:nvSpPr>
      <xdr:spPr>
        <a:xfrm>
          <a:off x="529590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141</xdr:row>
      <xdr:rowOff>142875</xdr:rowOff>
    </xdr:from>
    <xdr:to>
      <xdr:col>18</xdr:col>
      <xdr:colOff>603250</xdr:colOff>
      <xdr:row>141</xdr:row>
      <xdr:rowOff>555625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7C2A5756-A201-41B9-AC69-064AFD35BB1C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141</xdr:row>
      <xdr:rowOff>120650</xdr:rowOff>
    </xdr:from>
    <xdr:to>
      <xdr:col>22</xdr:col>
      <xdr:colOff>565150</xdr:colOff>
      <xdr:row>141</xdr:row>
      <xdr:rowOff>533400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BED37F4E-DB48-4C80-999B-409E0E4396A8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145</xdr:row>
      <xdr:rowOff>142875</xdr:rowOff>
    </xdr:from>
    <xdr:to>
      <xdr:col>18</xdr:col>
      <xdr:colOff>603250</xdr:colOff>
      <xdr:row>145</xdr:row>
      <xdr:rowOff>555625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683B801F-7A98-45D5-A598-FFB69FAB38D9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145</xdr:row>
      <xdr:rowOff>120650</xdr:rowOff>
    </xdr:from>
    <xdr:to>
      <xdr:col>22</xdr:col>
      <xdr:colOff>565150</xdr:colOff>
      <xdr:row>145</xdr:row>
      <xdr:rowOff>533400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758FFE02-B12A-4F17-834F-4861B5CE2CA0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149</xdr:row>
      <xdr:rowOff>142875</xdr:rowOff>
    </xdr:from>
    <xdr:to>
      <xdr:col>18</xdr:col>
      <xdr:colOff>603250</xdr:colOff>
      <xdr:row>149</xdr:row>
      <xdr:rowOff>555625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2140E5E3-5816-4E5F-8F60-2F7ED5923074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149</xdr:row>
      <xdr:rowOff>120650</xdr:rowOff>
    </xdr:from>
    <xdr:to>
      <xdr:col>22</xdr:col>
      <xdr:colOff>565150</xdr:colOff>
      <xdr:row>149</xdr:row>
      <xdr:rowOff>533400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7ABD60DF-3795-44D6-A11C-5B839F2BC2A6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153</xdr:row>
      <xdr:rowOff>142875</xdr:rowOff>
    </xdr:from>
    <xdr:to>
      <xdr:col>18</xdr:col>
      <xdr:colOff>603250</xdr:colOff>
      <xdr:row>153</xdr:row>
      <xdr:rowOff>555625</xdr:rowOff>
    </xdr:to>
    <xdr:sp macro="" textlink="">
      <xdr:nvSpPr>
        <xdr:cNvPr id="32" name="สี่เหลี่ยมผืนผ้า 31">
          <a:extLst>
            <a:ext uri="{FF2B5EF4-FFF2-40B4-BE49-F238E27FC236}">
              <a16:creationId xmlns:a16="http://schemas.microsoft.com/office/drawing/2014/main" id="{19753326-D2D2-4200-9CA1-BD3E0DE19C29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153</xdr:row>
      <xdr:rowOff>120650</xdr:rowOff>
    </xdr:from>
    <xdr:to>
      <xdr:col>22</xdr:col>
      <xdr:colOff>565150</xdr:colOff>
      <xdr:row>153</xdr:row>
      <xdr:rowOff>533400</xdr:rowOff>
    </xdr:to>
    <xdr:sp macro="" textlink="">
      <xdr:nvSpPr>
        <xdr:cNvPr id="33" name="สี่เหลี่ยมผืนผ้า 32">
          <a:extLst>
            <a:ext uri="{FF2B5EF4-FFF2-40B4-BE49-F238E27FC236}">
              <a16:creationId xmlns:a16="http://schemas.microsoft.com/office/drawing/2014/main" id="{F84E0DD1-0385-4729-8919-90FCA029DA6E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157</xdr:row>
      <xdr:rowOff>142875</xdr:rowOff>
    </xdr:from>
    <xdr:to>
      <xdr:col>18</xdr:col>
      <xdr:colOff>603250</xdr:colOff>
      <xdr:row>157</xdr:row>
      <xdr:rowOff>555625</xdr:rowOff>
    </xdr:to>
    <xdr:sp macro="" textlink="">
      <xdr:nvSpPr>
        <xdr:cNvPr id="34" name="สี่เหลี่ยมผืนผ้า 33">
          <a:extLst>
            <a:ext uri="{FF2B5EF4-FFF2-40B4-BE49-F238E27FC236}">
              <a16:creationId xmlns:a16="http://schemas.microsoft.com/office/drawing/2014/main" id="{834F7057-8632-42DA-9565-48DCB7173C11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157</xdr:row>
      <xdr:rowOff>120650</xdr:rowOff>
    </xdr:from>
    <xdr:to>
      <xdr:col>22</xdr:col>
      <xdr:colOff>565150</xdr:colOff>
      <xdr:row>157</xdr:row>
      <xdr:rowOff>533400</xdr:rowOff>
    </xdr:to>
    <xdr:sp macro="" textlink="">
      <xdr:nvSpPr>
        <xdr:cNvPr id="35" name="สี่เหลี่ยมผืนผ้า 34">
          <a:extLst>
            <a:ext uri="{FF2B5EF4-FFF2-40B4-BE49-F238E27FC236}">
              <a16:creationId xmlns:a16="http://schemas.microsoft.com/office/drawing/2014/main" id="{F9D05CEA-07E0-46AB-9F8E-6C46FD4A1B02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18</xdr:col>
      <xdr:colOff>206375</xdr:colOff>
      <xdr:row>161</xdr:row>
      <xdr:rowOff>142875</xdr:rowOff>
    </xdr:from>
    <xdr:to>
      <xdr:col>18</xdr:col>
      <xdr:colOff>603250</xdr:colOff>
      <xdr:row>161</xdr:row>
      <xdr:rowOff>555625</xdr:rowOff>
    </xdr:to>
    <xdr:sp macro="" textlink="">
      <xdr:nvSpPr>
        <xdr:cNvPr id="36" name="สี่เหลี่ยมผืนผ้า 35">
          <a:extLst>
            <a:ext uri="{FF2B5EF4-FFF2-40B4-BE49-F238E27FC236}">
              <a16:creationId xmlns:a16="http://schemas.microsoft.com/office/drawing/2014/main" id="{33FDBEC8-098B-46CD-9E4F-483694924474}"/>
            </a:ext>
          </a:extLst>
        </xdr:cNvPr>
        <xdr:cNvSpPr/>
      </xdr:nvSpPr>
      <xdr:spPr>
        <a:xfrm>
          <a:off x="17240250" y="55276750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22</xdr:col>
      <xdr:colOff>168275</xdr:colOff>
      <xdr:row>161</xdr:row>
      <xdr:rowOff>120650</xdr:rowOff>
    </xdr:from>
    <xdr:to>
      <xdr:col>22</xdr:col>
      <xdr:colOff>565150</xdr:colOff>
      <xdr:row>161</xdr:row>
      <xdr:rowOff>533400</xdr:rowOff>
    </xdr:to>
    <xdr:sp macro="" textlink="">
      <xdr:nvSpPr>
        <xdr:cNvPr id="37" name="สี่เหลี่ยมผืนผ้า 36">
          <a:extLst>
            <a:ext uri="{FF2B5EF4-FFF2-40B4-BE49-F238E27FC236}">
              <a16:creationId xmlns:a16="http://schemas.microsoft.com/office/drawing/2014/main" id="{38C40052-CB76-4979-9B56-1E4B90D782D0}"/>
            </a:ext>
          </a:extLst>
        </xdr:cNvPr>
        <xdr:cNvSpPr/>
      </xdr:nvSpPr>
      <xdr:spPr>
        <a:xfrm>
          <a:off x="20123150" y="552545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8</xdr:col>
      <xdr:colOff>381000</xdr:colOff>
      <xdr:row>167</xdr:row>
      <xdr:rowOff>31750</xdr:rowOff>
    </xdr:from>
    <xdr:to>
      <xdr:col>9</xdr:col>
      <xdr:colOff>47625</xdr:colOff>
      <xdr:row>168</xdr:row>
      <xdr:rowOff>63500</xdr:rowOff>
    </xdr:to>
    <xdr:sp macro="" textlink="">
      <xdr:nvSpPr>
        <xdr:cNvPr id="38" name="สี่เหลี่ยมผืนผ้า 37">
          <a:extLst>
            <a:ext uri="{FF2B5EF4-FFF2-40B4-BE49-F238E27FC236}">
              <a16:creationId xmlns:a16="http://schemas.microsoft.com/office/drawing/2014/main" id="{874DDC5D-DE4A-4257-A01C-FDD3E7A5FE2F}"/>
            </a:ext>
          </a:extLst>
        </xdr:cNvPr>
        <xdr:cNvSpPr/>
      </xdr:nvSpPr>
      <xdr:spPr>
        <a:xfrm>
          <a:off x="10112375" y="7116762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263525</xdr:colOff>
      <xdr:row>167</xdr:row>
      <xdr:rowOff>25400</xdr:rowOff>
    </xdr:from>
    <xdr:to>
      <xdr:col>13</xdr:col>
      <xdr:colOff>660400</xdr:colOff>
      <xdr:row>168</xdr:row>
      <xdr:rowOff>57150</xdr:rowOff>
    </xdr:to>
    <xdr:sp macro="" textlink="">
      <xdr:nvSpPr>
        <xdr:cNvPr id="39" name="สี่เหลี่ยมผืนผ้า 38">
          <a:extLst>
            <a:ext uri="{FF2B5EF4-FFF2-40B4-BE49-F238E27FC236}">
              <a16:creationId xmlns:a16="http://schemas.microsoft.com/office/drawing/2014/main" id="{DAB5747F-1A41-4F2D-ADAE-B64699FBC5B9}"/>
            </a:ext>
          </a:extLst>
        </xdr:cNvPr>
        <xdr:cNvSpPr/>
      </xdr:nvSpPr>
      <xdr:spPr>
        <a:xfrm>
          <a:off x="13646150" y="71161275"/>
          <a:ext cx="396875" cy="41275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0</xdr:col>
      <xdr:colOff>246062</xdr:colOff>
      <xdr:row>111</xdr:row>
      <xdr:rowOff>215899</xdr:rowOff>
    </xdr:from>
    <xdr:to>
      <xdr:col>31</xdr:col>
      <xdr:colOff>476250</xdr:colOff>
      <xdr:row>135</xdr:row>
      <xdr:rowOff>190500</xdr:rowOff>
    </xdr:to>
    <xdr:graphicFrame macro="">
      <xdr:nvGraphicFramePr>
        <xdr:cNvPr id="42" name="แผนภูมิ 41">
          <a:extLst>
            <a:ext uri="{FF2B5EF4-FFF2-40B4-BE49-F238E27FC236}">
              <a16:creationId xmlns:a16="http://schemas.microsoft.com/office/drawing/2014/main" id="{97153365-265B-85C8-6EC6-54010CEA3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18</xdr:col>
      <xdr:colOff>165230</xdr:colOff>
      <xdr:row>141</xdr:row>
      <xdr:rowOff>87474</xdr:rowOff>
    </xdr:from>
    <xdr:to>
      <xdr:col>18</xdr:col>
      <xdr:colOff>732130</xdr:colOff>
      <xdr:row>142</xdr:row>
      <xdr:rowOff>19438</xdr:rowOff>
    </xdr:to>
    <xdr:pic>
      <xdr:nvPicPr>
        <xdr:cNvPr id="22" name="กราฟิก 21" descr="เครื่องหมายถูก">
          <a:extLst>
            <a:ext uri="{FF2B5EF4-FFF2-40B4-BE49-F238E27FC236}">
              <a16:creationId xmlns:a16="http://schemas.microsoft.com/office/drawing/2014/main" id="{EA42F9F2-820A-434D-B296-0A5FFB4EA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7757322" y="54341096"/>
          <a:ext cx="563725" cy="563725"/>
        </a:xfrm>
        <a:prstGeom prst="rect">
          <a:avLst/>
        </a:prstGeom>
      </xdr:spPr>
    </xdr:pic>
    <xdr:clientData/>
  </xdr:twoCellAnchor>
  <xdr:twoCellAnchor editAs="oneCell">
    <xdr:from>
      <xdr:col>22</xdr:col>
      <xdr:colOff>97194</xdr:colOff>
      <xdr:row>145</xdr:row>
      <xdr:rowOff>48597</xdr:rowOff>
    </xdr:from>
    <xdr:to>
      <xdr:col>22</xdr:col>
      <xdr:colOff>657744</xdr:colOff>
      <xdr:row>145</xdr:row>
      <xdr:rowOff>612322</xdr:rowOff>
    </xdr:to>
    <xdr:pic>
      <xdr:nvPicPr>
        <xdr:cNvPr id="40" name="กราฟิก 39" descr="เครื่องหมายถูก">
          <a:extLst>
            <a:ext uri="{FF2B5EF4-FFF2-40B4-BE49-F238E27FC236}">
              <a16:creationId xmlns:a16="http://schemas.microsoft.com/office/drawing/2014/main" id="{6CC3691A-EF05-4E36-964F-9A5CB840D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1168827" y="56829260"/>
          <a:ext cx="563725" cy="563725"/>
        </a:xfrm>
        <a:prstGeom prst="rect">
          <a:avLst/>
        </a:prstGeom>
      </xdr:spPr>
    </xdr:pic>
    <xdr:clientData/>
  </xdr:twoCellAnchor>
  <xdr:twoCellAnchor editAs="oneCell">
    <xdr:from>
      <xdr:col>22</xdr:col>
      <xdr:colOff>87474</xdr:colOff>
      <xdr:row>149</xdr:row>
      <xdr:rowOff>77755</xdr:rowOff>
    </xdr:from>
    <xdr:to>
      <xdr:col>22</xdr:col>
      <xdr:colOff>654374</xdr:colOff>
      <xdr:row>150</xdr:row>
      <xdr:rowOff>6545</xdr:rowOff>
    </xdr:to>
    <xdr:pic>
      <xdr:nvPicPr>
        <xdr:cNvPr id="41" name="กราฟิก 40" descr="เครื่องหมายถูก">
          <a:extLst>
            <a:ext uri="{FF2B5EF4-FFF2-40B4-BE49-F238E27FC236}">
              <a16:creationId xmlns:a16="http://schemas.microsoft.com/office/drawing/2014/main" id="{4C172D3E-7EA2-4001-9555-FCE7902AA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1159107" y="59385459"/>
          <a:ext cx="563725" cy="563725"/>
        </a:xfrm>
        <a:prstGeom prst="rect">
          <a:avLst/>
        </a:prstGeom>
      </xdr:spPr>
    </xdr:pic>
    <xdr:clientData/>
  </xdr:twoCellAnchor>
  <xdr:twoCellAnchor editAs="oneCell">
    <xdr:from>
      <xdr:col>18</xdr:col>
      <xdr:colOff>136072</xdr:colOff>
      <xdr:row>153</xdr:row>
      <xdr:rowOff>77755</xdr:rowOff>
    </xdr:from>
    <xdr:to>
      <xdr:col>18</xdr:col>
      <xdr:colOff>696622</xdr:colOff>
      <xdr:row>154</xdr:row>
      <xdr:rowOff>6545</xdr:rowOff>
    </xdr:to>
    <xdr:pic>
      <xdr:nvPicPr>
        <xdr:cNvPr id="43" name="กราฟิก 42" descr="เครื่องหมายถูก">
          <a:extLst>
            <a:ext uri="{FF2B5EF4-FFF2-40B4-BE49-F238E27FC236}">
              <a16:creationId xmlns:a16="http://schemas.microsoft.com/office/drawing/2014/main" id="{AB671BEA-8F3E-4482-9688-E0FF19D84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7728164" y="61912500"/>
          <a:ext cx="563725" cy="563725"/>
        </a:xfrm>
        <a:prstGeom prst="rect">
          <a:avLst/>
        </a:prstGeom>
      </xdr:spPr>
    </xdr:pic>
    <xdr:clientData/>
  </xdr:twoCellAnchor>
  <xdr:twoCellAnchor editAs="oneCell">
    <xdr:from>
      <xdr:col>18</xdr:col>
      <xdr:colOff>77755</xdr:colOff>
      <xdr:row>157</xdr:row>
      <xdr:rowOff>77755</xdr:rowOff>
    </xdr:from>
    <xdr:to>
      <xdr:col>18</xdr:col>
      <xdr:colOff>638305</xdr:colOff>
      <xdr:row>158</xdr:row>
      <xdr:rowOff>6545</xdr:rowOff>
    </xdr:to>
    <xdr:pic>
      <xdr:nvPicPr>
        <xdr:cNvPr id="44" name="กราฟิก 43" descr="เครื่องหมายถูก">
          <a:extLst>
            <a:ext uri="{FF2B5EF4-FFF2-40B4-BE49-F238E27FC236}">
              <a16:creationId xmlns:a16="http://schemas.microsoft.com/office/drawing/2014/main" id="{686472ED-3C2E-472B-A603-66C8B99CF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7669847" y="64439541"/>
          <a:ext cx="563725" cy="563725"/>
        </a:xfrm>
        <a:prstGeom prst="rect">
          <a:avLst/>
        </a:prstGeom>
      </xdr:spPr>
    </xdr:pic>
    <xdr:clientData/>
  </xdr:twoCellAnchor>
  <xdr:twoCellAnchor editAs="oneCell">
    <xdr:from>
      <xdr:col>18</xdr:col>
      <xdr:colOff>97194</xdr:colOff>
      <xdr:row>161</xdr:row>
      <xdr:rowOff>68036</xdr:rowOff>
    </xdr:from>
    <xdr:to>
      <xdr:col>18</xdr:col>
      <xdr:colOff>657744</xdr:colOff>
      <xdr:row>162</xdr:row>
      <xdr:rowOff>1</xdr:rowOff>
    </xdr:to>
    <xdr:pic>
      <xdr:nvPicPr>
        <xdr:cNvPr id="45" name="กราฟิก 44" descr="เครื่องหมายถูก">
          <a:extLst>
            <a:ext uri="{FF2B5EF4-FFF2-40B4-BE49-F238E27FC236}">
              <a16:creationId xmlns:a16="http://schemas.microsoft.com/office/drawing/2014/main" id="{BDB31468-ED52-4B1A-8F96-32AF47117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7689286" y="66956863"/>
          <a:ext cx="563725" cy="563725"/>
        </a:xfrm>
        <a:prstGeom prst="rect">
          <a:avLst/>
        </a:prstGeom>
      </xdr:spPr>
    </xdr:pic>
    <xdr:clientData/>
  </xdr:twoCellAnchor>
  <xdr:twoCellAnchor editAs="oneCell">
    <xdr:from>
      <xdr:col>2</xdr:col>
      <xdr:colOff>1030255</xdr:colOff>
      <xdr:row>141</xdr:row>
      <xdr:rowOff>58317</xdr:rowOff>
    </xdr:from>
    <xdr:to>
      <xdr:col>2</xdr:col>
      <xdr:colOff>1590805</xdr:colOff>
      <xdr:row>141</xdr:row>
      <xdr:rowOff>618867</xdr:rowOff>
    </xdr:to>
    <xdr:pic>
      <xdr:nvPicPr>
        <xdr:cNvPr id="46" name="กราฟิก 45" descr="เครื่องหมายถูก">
          <a:extLst>
            <a:ext uri="{FF2B5EF4-FFF2-40B4-BE49-F238E27FC236}">
              <a16:creationId xmlns:a16="http://schemas.microsoft.com/office/drawing/2014/main" id="{1D80C810-8048-4D1C-B642-DE0719495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944974" y="54311939"/>
          <a:ext cx="563725" cy="563725"/>
        </a:xfrm>
        <a:prstGeom prst="rect">
          <a:avLst/>
        </a:prstGeom>
      </xdr:spPr>
    </xdr:pic>
    <xdr:clientData/>
  </xdr:twoCellAnchor>
  <xdr:twoCellAnchor editAs="oneCell">
    <xdr:from>
      <xdr:col>2</xdr:col>
      <xdr:colOff>894184</xdr:colOff>
      <xdr:row>145</xdr:row>
      <xdr:rowOff>87474</xdr:rowOff>
    </xdr:from>
    <xdr:to>
      <xdr:col>2</xdr:col>
      <xdr:colOff>1454734</xdr:colOff>
      <xdr:row>146</xdr:row>
      <xdr:rowOff>19439</xdr:rowOff>
    </xdr:to>
    <xdr:pic>
      <xdr:nvPicPr>
        <xdr:cNvPr id="47" name="กราฟิก 46" descr="เครื่องหมายถูก">
          <a:extLst>
            <a:ext uri="{FF2B5EF4-FFF2-40B4-BE49-F238E27FC236}">
              <a16:creationId xmlns:a16="http://schemas.microsoft.com/office/drawing/2014/main" id="{3AF0A619-606E-4058-A145-9F9DB36E6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808903" y="56868137"/>
          <a:ext cx="563725" cy="563725"/>
        </a:xfrm>
        <a:prstGeom prst="rect">
          <a:avLst/>
        </a:prstGeom>
      </xdr:spPr>
    </xdr:pic>
    <xdr:clientData/>
  </xdr:twoCellAnchor>
  <xdr:twoCellAnchor editAs="oneCell">
    <xdr:from>
      <xdr:col>2</xdr:col>
      <xdr:colOff>991377</xdr:colOff>
      <xdr:row>149</xdr:row>
      <xdr:rowOff>0</xdr:rowOff>
    </xdr:from>
    <xdr:to>
      <xdr:col>2</xdr:col>
      <xdr:colOff>1551927</xdr:colOff>
      <xdr:row>149</xdr:row>
      <xdr:rowOff>560550</xdr:rowOff>
    </xdr:to>
    <xdr:pic>
      <xdr:nvPicPr>
        <xdr:cNvPr id="48" name="กราฟิก 47" descr="เครื่องหมายถูก">
          <a:extLst>
            <a:ext uri="{FF2B5EF4-FFF2-40B4-BE49-F238E27FC236}">
              <a16:creationId xmlns:a16="http://schemas.microsoft.com/office/drawing/2014/main" id="{E52C6EAB-588B-4925-9215-5E2C936EE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906096" y="59307704"/>
          <a:ext cx="563725" cy="563725"/>
        </a:xfrm>
        <a:prstGeom prst="rect">
          <a:avLst/>
        </a:prstGeom>
      </xdr:spPr>
    </xdr:pic>
    <xdr:clientData/>
  </xdr:twoCellAnchor>
  <xdr:twoCellAnchor editAs="oneCell">
    <xdr:from>
      <xdr:col>2</xdr:col>
      <xdr:colOff>903903</xdr:colOff>
      <xdr:row>157</xdr:row>
      <xdr:rowOff>116633</xdr:rowOff>
    </xdr:from>
    <xdr:to>
      <xdr:col>2</xdr:col>
      <xdr:colOff>1467628</xdr:colOff>
      <xdr:row>158</xdr:row>
      <xdr:rowOff>45423</xdr:rowOff>
    </xdr:to>
    <xdr:pic>
      <xdr:nvPicPr>
        <xdr:cNvPr id="49" name="กราฟิก 48" descr="เครื่องหมายถูก">
          <a:extLst>
            <a:ext uri="{FF2B5EF4-FFF2-40B4-BE49-F238E27FC236}">
              <a16:creationId xmlns:a16="http://schemas.microsoft.com/office/drawing/2014/main" id="{0EE3B2F6-FD59-4BEF-9A5E-31FFA034E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818622" y="64478419"/>
          <a:ext cx="563725" cy="563725"/>
        </a:xfrm>
        <a:prstGeom prst="rect">
          <a:avLst/>
        </a:prstGeom>
      </xdr:spPr>
    </xdr:pic>
    <xdr:clientData/>
  </xdr:twoCellAnchor>
  <xdr:twoCellAnchor editAs="oneCell">
    <xdr:from>
      <xdr:col>2</xdr:col>
      <xdr:colOff>903903</xdr:colOff>
      <xdr:row>161</xdr:row>
      <xdr:rowOff>77755</xdr:rowOff>
    </xdr:from>
    <xdr:to>
      <xdr:col>2</xdr:col>
      <xdr:colOff>1467628</xdr:colOff>
      <xdr:row>162</xdr:row>
      <xdr:rowOff>6545</xdr:rowOff>
    </xdr:to>
    <xdr:pic>
      <xdr:nvPicPr>
        <xdr:cNvPr id="50" name="กราฟิก 49" descr="เครื่องหมายถูก">
          <a:extLst>
            <a:ext uri="{FF2B5EF4-FFF2-40B4-BE49-F238E27FC236}">
              <a16:creationId xmlns:a16="http://schemas.microsoft.com/office/drawing/2014/main" id="{B175FC55-4A54-4A7B-AB85-3816DDD98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818622" y="66966582"/>
          <a:ext cx="563725" cy="563725"/>
        </a:xfrm>
        <a:prstGeom prst="rect">
          <a:avLst/>
        </a:prstGeom>
      </xdr:spPr>
    </xdr:pic>
    <xdr:clientData/>
  </xdr:twoCellAnchor>
  <xdr:twoCellAnchor editAs="oneCell">
    <xdr:from>
      <xdr:col>3</xdr:col>
      <xdr:colOff>427655</xdr:colOff>
      <xdr:row>153</xdr:row>
      <xdr:rowOff>48598</xdr:rowOff>
    </xdr:from>
    <xdr:to>
      <xdr:col>4</xdr:col>
      <xdr:colOff>116634</xdr:colOff>
      <xdr:row>153</xdr:row>
      <xdr:rowOff>618867</xdr:rowOff>
    </xdr:to>
    <xdr:pic>
      <xdr:nvPicPr>
        <xdr:cNvPr id="24" name="กราฟิก 23" descr="เครื่องหมายถูก">
          <a:extLst>
            <a:ext uri="{FF2B5EF4-FFF2-40B4-BE49-F238E27FC236}">
              <a16:creationId xmlns:a16="http://schemas.microsoft.com/office/drawing/2014/main" id="{51F5508B-9E0A-4033-85E4-56F515CBA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4898573" y="61883343"/>
          <a:ext cx="573444" cy="573444"/>
        </a:xfrm>
        <a:prstGeom prst="rect">
          <a:avLst/>
        </a:prstGeom>
      </xdr:spPr>
    </xdr:pic>
    <xdr:clientData/>
  </xdr:twoCellAnchor>
  <xdr:twoCellAnchor editAs="oneCell">
    <xdr:from>
      <xdr:col>8</xdr:col>
      <xdr:colOff>320740</xdr:colOff>
      <xdr:row>166</xdr:row>
      <xdr:rowOff>369337</xdr:rowOff>
    </xdr:from>
    <xdr:to>
      <xdr:col>9</xdr:col>
      <xdr:colOff>6545</xdr:colOff>
      <xdr:row>168</xdr:row>
      <xdr:rowOff>178124</xdr:rowOff>
    </xdr:to>
    <xdr:pic>
      <xdr:nvPicPr>
        <xdr:cNvPr id="51" name="กราฟิก 50" descr="เครื่องหมายถูก">
          <a:extLst>
            <a:ext uri="{FF2B5EF4-FFF2-40B4-BE49-F238E27FC236}">
              <a16:creationId xmlns:a16="http://schemas.microsoft.com/office/drawing/2014/main" id="{E9C3C1D6-BBA4-410F-91E2-C0A63736C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9320893" y="70164260"/>
          <a:ext cx="563725" cy="563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070236"/>
          <a:ext cx="6735535" cy="21618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9821" y="6047252"/>
          <a:ext cx="6259286" cy="16543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9642" y="1819956"/>
          <a:ext cx="6708321" cy="2354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922678" y="1486580"/>
          <a:ext cx="5793572" cy="628309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367827</xdr:colOff>
      <xdr:row>27</xdr:row>
      <xdr:rowOff>141673</xdr:rowOff>
    </xdr:from>
    <xdr:to>
      <xdr:col>27</xdr:col>
      <xdr:colOff>200032</xdr:colOff>
      <xdr:row>41</xdr:row>
      <xdr:rowOff>84625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85FE7940-14D3-4782-BFC3-869800084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354803</xdr:colOff>
      <xdr:row>27</xdr:row>
      <xdr:rowOff>250848</xdr:rowOff>
    </xdr:from>
    <xdr:to>
      <xdr:col>24</xdr:col>
      <xdr:colOff>167263</xdr:colOff>
      <xdr:row>29</xdr:row>
      <xdr:rowOff>164256</xdr:rowOff>
    </xdr:to>
    <xdr:sp macro="" textlink="">
      <xdr:nvSpPr>
        <xdr:cNvPr id="3" name="TextBox 10">
          <a:extLst>
            <a:ext uri="{FF2B5EF4-FFF2-40B4-BE49-F238E27FC236}">
              <a16:creationId xmlns:a16="http://schemas.microsoft.com/office/drawing/2014/main" id="{BA0E7639-02B4-4C44-A95B-78A43F752177}"/>
            </a:ext>
          </a:extLst>
        </xdr:cNvPr>
        <xdr:cNvSpPr txBox="1"/>
      </xdr:nvSpPr>
      <xdr:spPr>
        <a:xfrm>
          <a:off x="11473653" y="8969398"/>
          <a:ext cx="5756060" cy="5484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th-TH" sz="1800">
              <a:latin typeface="Cordia New" pitchFamily="34" charset="-34"/>
              <a:cs typeface="Cordia New" pitchFamily="34" charset="-34"/>
            </a:rPr>
            <a:t>ปริมาณการปล่อยก๊าซเรือนกระจำประจำปี2567</a:t>
          </a:r>
          <a:r>
            <a:rPr lang="th-TH" sz="1800" baseline="0">
              <a:latin typeface="Cordia New" pitchFamily="34" charset="-34"/>
              <a:cs typeface="Cordia New" pitchFamily="34" charset="-34"/>
            </a:rPr>
            <a:t>(เดือนมกราคม ถึงธันวาคม 2567)(</a:t>
          </a:r>
          <a:r>
            <a:rPr lang="en-US" sz="1800" baseline="0">
              <a:latin typeface="Cordia New" pitchFamily="34" charset="-34"/>
              <a:cs typeface="Cordia New" pitchFamily="34" charset="-34"/>
            </a:rPr>
            <a:t>tCO2)</a:t>
          </a:r>
          <a:endParaRPr lang="th-TH" sz="1800">
            <a:latin typeface="Cordia New" pitchFamily="34" charset="-34"/>
            <a:cs typeface="Cordia New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3102428</xdr:colOff>
      <xdr:row>11</xdr:row>
      <xdr:rowOff>164986</xdr:rowOff>
    </xdr:from>
    <xdr:to>
      <xdr:col>7</xdr:col>
      <xdr:colOff>680356</xdr:colOff>
      <xdr:row>14</xdr:row>
      <xdr:rowOff>204109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87657108-9FB0-41F0-ABEF-03D5FB3D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3102428" y="4635386"/>
          <a:ext cx="6582228" cy="19758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340178</xdr:colOff>
      <xdr:row>14</xdr:row>
      <xdr:rowOff>168966</xdr:rowOff>
    </xdr:from>
    <xdr:to>
      <xdr:col>7</xdr:col>
      <xdr:colOff>571500</xdr:colOff>
      <xdr:row>20</xdr:row>
      <xdr:rowOff>27214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55C5DDFF-CAEA-492D-B9FD-CF7B0264B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64378" y="6576116"/>
          <a:ext cx="6111422" cy="17251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3129642</xdr:colOff>
      <xdr:row>6</xdr:row>
      <xdr:rowOff>23813</xdr:rowOff>
    </xdr:from>
    <xdr:to>
      <xdr:col>7</xdr:col>
      <xdr:colOff>680356</xdr:colOff>
      <xdr:row>11</xdr:row>
      <xdr:rowOff>268818</xdr:rowOff>
    </xdr:to>
    <xdr:pic>
      <xdr:nvPicPr>
        <xdr:cNvPr id="4" name="Picture 10">
          <a:extLst>
            <a:ext uri="{FF2B5EF4-FFF2-40B4-BE49-F238E27FC236}">
              <a16:creationId xmlns:a16="http://schemas.microsoft.com/office/drawing/2014/main" id="{E82B3BFA-85AD-4E71-85B3-14368DC6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3123292" y="2005013"/>
          <a:ext cx="6561364" cy="2734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765071</xdr:colOff>
      <xdr:row>4</xdr:row>
      <xdr:rowOff>221116</xdr:rowOff>
    </xdr:from>
    <xdr:to>
      <xdr:col>15</xdr:col>
      <xdr:colOff>27214</xdr:colOff>
      <xdr:row>19</xdr:row>
      <xdr:rowOff>81644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DCD9D311-8990-4BD9-892A-9A5ECBC06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9769371" y="1580016"/>
          <a:ext cx="5713743" cy="6464528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FO%20SiamQualityStrach_workshop_19May2015\CFO_SQS%206-7-2559\1%20Excel%20file%20CFO5%20update%2007-07-25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Work\EIP\EWLS\Footprint\9_RIL%201996\&#3586;&#3657;&#3629;&#3617;&#3641;&#3621;&#3585;&#3634;&#3619;&#3592;&#3633;&#3604;&#3607;&#3635;%20CFO_2017\Final%20approve_&#3592;&#3634;&#3585;&#3612;&#3641;&#3657;&#3607;&#3623;&#3609;&#3626;&#3629;&#3610;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PONGSAK.EGAT_PPA-00D678\Desktop\EFFICIENTCY\2.Calculate\52\21.&#3610;&#3619;&#3636;&#3625;&#3633;&#3607;%20&#3650;&#3585;&#3621;&#3623;&#3660;%20&#3648;&#3629;&#3626;&#3614;&#3637;&#3614;&#3637;%203%20&#3592;&#3585;.%20(1)%20(TCC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Inventory%20for%20C%20to%20G\Inventory\Electricity\TGO%20calculations\EFFICIENTCY\EFFICIENTCY\&#3648;&#3629;&#3585;&#3626;&#3634;&#3619;\EFFICIENTCY\Pongsak\50\TNP(&#3617;&#3588;.-&#3617;&#3636;&#3618;.)everyda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-01"/>
      <sheetName val="Fr-02"/>
      <sheetName val="Fr-03"/>
      <sheetName val="Fr-04 "/>
      <sheetName val="Fr-04  (2)"/>
      <sheetName val="Fr-05"/>
      <sheetName val="EF"/>
      <sheetName val="EFการเผาไหม้เชื้อเพลิง"/>
      <sheetName val="EFกระดาษ"/>
      <sheetName val="Raw Data"/>
      <sheetName val="เชื้อเพลิงเคลื่อนที่"/>
      <sheetName val="ทำงานรถส่วนตัว"/>
      <sheetName val="LPG"/>
      <sheetName val="Fire Pump"/>
      <sheetName val="เครื่องตัดหญ้าสูบน้ำ"/>
      <sheetName val="เผาขยะ "/>
      <sheetName val="CO3"/>
      <sheetName val="Ethanol"/>
      <sheetName val="Fire Extingusher"/>
      <sheetName val="ปุ๋ยเกษตร"/>
      <sheetName val="เผาขยะ"/>
      <sheetName val="สารทำความเย็น"/>
      <sheetName val="ไฟฟ้าบ้านพัก"/>
      <sheetName val="PAPER"/>
      <sheetName val="Paper bag used"/>
      <sheetName val="Big bag used"/>
      <sheetName val="Bag purchase"/>
      <sheetName val="บำบัดน้ำเสีย "/>
      <sheetName val="ไม้สับ (boiler)"/>
      <sheetName val="CH4จากระบบ septic tank"/>
      <sheetName val="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SIAM QUALITY STARCH CO.,LTD.</v>
          </cell>
        </row>
        <row r="2">
          <cell r="A2" t="str">
            <v>PAPER USED REPORT FOR THE YEAR 2015</v>
          </cell>
        </row>
        <row r="4">
          <cell r="A4" t="str">
            <v>Month</v>
          </cell>
          <cell r="B4" t="str">
            <v>Material Description</v>
          </cell>
          <cell r="C4" t="str">
            <v>Unit</v>
          </cell>
          <cell r="D4" t="str">
            <v>ผลิต</v>
          </cell>
          <cell r="E4" t="str">
            <v>หน่วยงานพัฒนา</v>
          </cell>
          <cell r="F4" t="str">
            <v>พัฒนา และ</v>
          </cell>
          <cell r="G4" t="str">
            <v>บริหาร</v>
          </cell>
          <cell r="H4" t="str">
            <v>หน่วยงานบริหาร</v>
          </cell>
          <cell r="I4" t="str">
            <v>บุคคล/ธุรการ</v>
          </cell>
          <cell r="J4" t="str">
            <v>บัญชี/การเงิน</v>
          </cell>
          <cell r="K4" t="str">
            <v>Technical Support</v>
          </cell>
          <cell r="L4" t="str">
            <v>วัตถุดิบ</v>
          </cell>
          <cell r="M4" t="str">
            <v>จัดซื้อทั่วไป</v>
          </cell>
          <cell r="N4" t="str">
            <v>ลูกค้าสัมพันธ์จัดส่ง</v>
          </cell>
          <cell r="O4" t="str">
            <v>วิศวกรรม</v>
          </cell>
          <cell r="P4" t="str">
            <v>TQM</v>
          </cell>
          <cell r="Q4" t="str">
            <v>รวม</v>
          </cell>
          <cell r="R4" t="str">
            <v>น้ำหนัก/Unit</v>
          </cell>
          <cell r="S4" t="str">
            <v>Total Used</v>
          </cell>
          <cell r="T4" t="str">
            <v>Emission</v>
          </cell>
          <cell r="U4" t="str">
            <v>CO2-eq</v>
          </cell>
        </row>
        <row r="5">
          <cell r="E5" t="str">
            <v>ผลิตภัณฑ์</v>
          </cell>
          <cell r="F5" t="str">
            <v>ควบคุมคุณภาพ</v>
          </cell>
          <cell r="H5" t="str">
            <v>ระบบข้อมูล</v>
          </cell>
          <cell r="N5" t="str">
            <v>และคลังสินค้า</v>
          </cell>
          <cell r="R5" t="str">
            <v>กก.</v>
          </cell>
          <cell r="S5" t="str">
            <v>(Kg.)</v>
          </cell>
          <cell r="T5" t="str">
            <v>Factor</v>
          </cell>
        </row>
        <row r="7">
          <cell r="A7" t="str">
            <v>JAN</v>
          </cell>
          <cell r="B7" t="str">
            <v xml:space="preserve">6100003 กระดาษ A4 70 แกรม x 400 แผ่น </v>
          </cell>
          <cell r="C7" t="str">
            <v>RM</v>
          </cell>
          <cell r="D7">
            <v>25</v>
          </cell>
          <cell r="F7">
            <v>6</v>
          </cell>
          <cell r="G7">
            <v>0</v>
          </cell>
          <cell r="J7">
            <v>4</v>
          </cell>
          <cell r="L7">
            <v>4</v>
          </cell>
          <cell r="M7">
            <v>3</v>
          </cell>
          <cell r="N7">
            <v>15</v>
          </cell>
          <cell r="O7">
            <v>12</v>
          </cell>
          <cell r="P7">
            <v>5</v>
          </cell>
          <cell r="Q7">
            <v>74</v>
          </cell>
          <cell r="R7">
            <v>2.1871</v>
          </cell>
          <cell r="S7">
            <v>161.84540000000001</v>
          </cell>
          <cell r="T7">
            <v>1.8974000000000002</v>
          </cell>
          <cell r="U7">
            <v>307.08546196000003</v>
          </cell>
        </row>
        <row r="8">
          <cell r="A8" t="str">
            <v>FEB</v>
          </cell>
          <cell r="B8" t="str">
            <v xml:space="preserve">6100003 กระดาษ A4 70 แกรม x 400 แผ่น </v>
          </cell>
          <cell r="C8" t="str">
            <v>RM</v>
          </cell>
          <cell r="D8">
            <v>26</v>
          </cell>
          <cell r="E8">
            <v>5</v>
          </cell>
          <cell r="F8">
            <v>6</v>
          </cell>
          <cell r="I8">
            <v>20</v>
          </cell>
          <cell r="J8">
            <v>13</v>
          </cell>
          <cell r="L8">
            <v>5</v>
          </cell>
          <cell r="N8">
            <v>20</v>
          </cell>
          <cell r="O8">
            <v>7</v>
          </cell>
          <cell r="Q8">
            <v>102</v>
          </cell>
          <cell r="R8">
            <v>2.1871</v>
          </cell>
          <cell r="S8">
            <v>223.08420000000001</v>
          </cell>
          <cell r="T8">
            <v>1.8974000000000002</v>
          </cell>
          <cell r="U8">
            <v>423.27996108000008</v>
          </cell>
        </row>
        <row r="9">
          <cell r="A9" t="str">
            <v>MAR</v>
          </cell>
          <cell r="B9" t="str">
            <v xml:space="preserve">6100003 กระดาษ A4 70 แกรม x 400 แผ่น </v>
          </cell>
          <cell r="C9" t="str">
            <v>RM</v>
          </cell>
          <cell r="D9">
            <v>35</v>
          </cell>
          <cell r="H9">
            <v>2</v>
          </cell>
          <cell r="J9">
            <v>8</v>
          </cell>
          <cell r="M9">
            <v>3</v>
          </cell>
          <cell r="N9">
            <v>20</v>
          </cell>
          <cell r="O9">
            <v>12</v>
          </cell>
          <cell r="P9">
            <v>5</v>
          </cell>
          <cell r="Q9">
            <v>85</v>
          </cell>
          <cell r="R9">
            <v>2.1871</v>
          </cell>
          <cell r="S9">
            <v>185.90350000000001</v>
          </cell>
          <cell r="T9">
            <v>1.8974000000000002</v>
          </cell>
          <cell r="U9">
            <v>352.73330090000007</v>
          </cell>
        </row>
        <row r="10">
          <cell r="A10" t="str">
            <v>APR</v>
          </cell>
          <cell r="B10" t="str">
            <v xml:space="preserve">6100003 กระดาษ A4 70 แกรม x 400 แผ่น </v>
          </cell>
          <cell r="C10" t="str">
            <v>RM</v>
          </cell>
          <cell r="D10">
            <v>6</v>
          </cell>
          <cell r="F10">
            <v>5</v>
          </cell>
          <cell r="I10">
            <v>20</v>
          </cell>
          <cell r="J10">
            <v>4</v>
          </cell>
          <cell r="M10">
            <v>1</v>
          </cell>
          <cell r="N10">
            <v>10</v>
          </cell>
          <cell r="O10">
            <v>5</v>
          </cell>
          <cell r="Q10">
            <v>51</v>
          </cell>
          <cell r="R10">
            <v>2.1871</v>
          </cell>
          <cell r="S10">
            <v>111.5421</v>
          </cell>
          <cell r="T10">
            <v>1.8974000000000002</v>
          </cell>
          <cell r="U10">
            <v>211.63998054000004</v>
          </cell>
        </row>
        <row r="11">
          <cell r="A11" t="str">
            <v>MAY</v>
          </cell>
          <cell r="B11" t="str">
            <v xml:space="preserve">6100003 กระดาษ A4 70 แกรม x 400 แผ่น </v>
          </cell>
          <cell r="C11" t="str">
            <v>RM</v>
          </cell>
          <cell r="D11">
            <v>29</v>
          </cell>
          <cell r="E11">
            <v>4</v>
          </cell>
          <cell r="F11">
            <v>6</v>
          </cell>
          <cell r="J11">
            <v>8</v>
          </cell>
          <cell r="L11">
            <v>8</v>
          </cell>
          <cell r="M11">
            <v>3</v>
          </cell>
          <cell r="N11">
            <v>20</v>
          </cell>
          <cell r="O11">
            <v>12</v>
          </cell>
          <cell r="P11">
            <v>5</v>
          </cell>
          <cell r="Q11">
            <v>95</v>
          </cell>
          <cell r="R11">
            <v>2.1871</v>
          </cell>
          <cell r="S11">
            <v>207.77450000000002</v>
          </cell>
          <cell r="T11">
            <v>1.8974000000000002</v>
          </cell>
          <cell r="U11">
            <v>394.23133630000007</v>
          </cell>
        </row>
        <row r="12">
          <cell r="A12" t="str">
            <v>JUN</v>
          </cell>
          <cell r="B12" t="str">
            <v xml:space="preserve">6100003 กระดาษ A4 70 แกรม x 400 แผ่น </v>
          </cell>
          <cell r="C12" t="str">
            <v>RM</v>
          </cell>
          <cell r="D12">
            <v>18</v>
          </cell>
          <cell r="E12">
            <v>4</v>
          </cell>
          <cell r="F12">
            <v>2</v>
          </cell>
          <cell r="I12">
            <v>20</v>
          </cell>
          <cell r="J12">
            <v>12</v>
          </cell>
          <cell r="N12">
            <v>10</v>
          </cell>
          <cell r="O12">
            <v>11</v>
          </cell>
          <cell r="P12">
            <v>5</v>
          </cell>
          <cell r="Q12">
            <v>82</v>
          </cell>
          <cell r="R12">
            <v>2.1871</v>
          </cell>
          <cell r="S12">
            <v>179.34219999999999</v>
          </cell>
          <cell r="T12">
            <v>1.8974000000000002</v>
          </cell>
          <cell r="U12">
            <v>340.28389028000004</v>
          </cell>
        </row>
        <row r="13">
          <cell r="A13" t="str">
            <v>JUL</v>
          </cell>
          <cell r="B13" t="str">
            <v xml:space="preserve">6100003 กระดาษ A4 70 แกรม x 400 แผ่น </v>
          </cell>
          <cell r="C13" t="str">
            <v>RM</v>
          </cell>
          <cell r="D13">
            <v>18</v>
          </cell>
          <cell r="F13">
            <v>7</v>
          </cell>
          <cell r="J13">
            <v>5</v>
          </cell>
          <cell r="L13">
            <v>5</v>
          </cell>
          <cell r="N13">
            <v>10</v>
          </cell>
          <cell r="O13">
            <v>3</v>
          </cell>
          <cell r="Q13">
            <v>48</v>
          </cell>
          <cell r="R13">
            <v>2.1871</v>
          </cell>
          <cell r="S13">
            <v>104.9808</v>
          </cell>
          <cell r="T13">
            <v>1.8974000000000002</v>
          </cell>
          <cell r="U13">
            <v>199.19056992000003</v>
          </cell>
        </row>
        <row r="14">
          <cell r="A14" t="str">
            <v>AUG</v>
          </cell>
          <cell r="B14" t="str">
            <v xml:space="preserve">6100003 กระดาษ A4 70 แกรม x 400 แผ่น </v>
          </cell>
          <cell r="C14" t="str">
            <v>RM</v>
          </cell>
          <cell r="D14">
            <v>23</v>
          </cell>
          <cell r="F14">
            <v>7</v>
          </cell>
          <cell r="H14">
            <v>2</v>
          </cell>
          <cell r="J14">
            <v>13</v>
          </cell>
          <cell r="M14">
            <v>3</v>
          </cell>
          <cell r="N14">
            <v>20</v>
          </cell>
          <cell r="O14">
            <v>6</v>
          </cell>
          <cell r="P14">
            <v>5</v>
          </cell>
          <cell r="Q14">
            <v>79</v>
          </cell>
          <cell r="R14">
            <v>2.1871</v>
          </cell>
          <cell r="S14">
            <v>172.7809</v>
          </cell>
          <cell r="T14">
            <v>1.8974000000000002</v>
          </cell>
          <cell r="U14">
            <v>327.83447966000006</v>
          </cell>
        </row>
        <row r="15">
          <cell r="A15" t="str">
            <v>SEP</v>
          </cell>
          <cell r="B15" t="str">
            <v xml:space="preserve">6100003 กระดาษ A4 70 แกรม x 400 แผ่น </v>
          </cell>
          <cell r="C15" t="str">
            <v>RM</v>
          </cell>
          <cell r="D15">
            <v>29</v>
          </cell>
          <cell r="E15">
            <v>5</v>
          </cell>
          <cell r="I15">
            <v>20</v>
          </cell>
          <cell r="J15">
            <v>10</v>
          </cell>
          <cell r="L15">
            <v>3</v>
          </cell>
          <cell r="M15">
            <v>3</v>
          </cell>
          <cell r="N15">
            <v>30</v>
          </cell>
          <cell r="O15">
            <v>10</v>
          </cell>
          <cell r="P15">
            <v>10</v>
          </cell>
          <cell r="Q15">
            <v>120</v>
          </cell>
          <cell r="R15">
            <v>2.1871</v>
          </cell>
          <cell r="S15">
            <v>262.452</v>
          </cell>
          <cell r="T15">
            <v>1.8974000000000002</v>
          </cell>
          <cell r="U15">
            <v>497.97642480000007</v>
          </cell>
        </row>
        <row r="16">
          <cell r="A16" t="str">
            <v>OCT</v>
          </cell>
          <cell r="B16" t="str">
            <v xml:space="preserve">6100003 กระดาษ A4 70 แกรม x 400 แผ่น </v>
          </cell>
          <cell r="C16" t="str">
            <v>RM</v>
          </cell>
          <cell r="D16">
            <v>40</v>
          </cell>
          <cell r="E16">
            <v>4</v>
          </cell>
          <cell r="F16">
            <v>6</v>
          </cell>
          <cell r="J16">
            <v>12</v>
          </cell>
          <cell r="N16">
            <v>20</v>
          </cell>
          <cell r="P16">
            <v>10</v>
          </cell>
          <cell r="Q16">
            <v>92</v>
          </cell>
          <cell r="R16">
            <v>2.1871</v>
          </cell>
          <cell r="S16">
            <v>201.2132</v>
          </cell>
          <cell r="T16">
            <v>1.8974000000000002</v>
          </cell>
          <cell r="U16">
            <v>381.78192568000003</v>
          </cell>
        </row>
        <row r="17">
          <cell r="A17" t="str">
            <v>NOV</v>
          </cell>
          <cell r="B17" t="str">
            <v xml:space="preserve">6100003 กระดาษ A4 70 แกรม x 400 แผ่น </v>
          </cell>
          <cell r="C17" t="str">
            <v>RM</v>
          </cell>
          <cell r="D17">
            <v>20</v>
          </cell>
          <cell r="F17">
            <v>2</v>
          </cell>
          <cell r="I17">
            <v>20</v>
          </cell>
          <cell r="J17">
            <v>4</v>
          </cell>
          <cell r="L17">
            <v>5</v>
          </cell>
          <cell r="M17">
            <v>3</v>
          </cell>
          <cell r="N17">
            <v>5</v>
          </cell>
          <cell r="O17">
            <v>5</v>
          </cell>
          <cell r="Q17">
            <v>64</v>
          </cell>
          <cell r="R17">
            <v>2.1871</v>
          </cell>
          <cell r="S17">
            <v>139.9744</v>
          </cell>
          <cell r="T17">
            <v>1.8974000000000002</v>
          </cell>
          <cell r="U17">
            <v>265.58742656000004</v>
          </cell>
        </row>
        <row r="18">
          <cell r="A18" t="str">
            <v>DEC</v>
          </cell>
          <cell r="B18" t="str">
            <v xml:space="preserve">6100003 กระดาษ A4 70 แกรม x 400 แผ่น </v>
          </cell>
          <cell r="C18" t="str">
            <v>RM</v>
          </cell>
          <cell r="D18">
            <v>22</v>
          </cell>
          <cell r="F18">
            <v>7</v>
          </cell>
          <cell r="J18">
            <v>17</v>
          </cell>
          <cell r="M18">
            <v>3</v>
          </cell>
          <cell r="N18">
            <v>5</v>
          </cell>
          <cell r="O18">
            <v>6</v>
          </cell>
          <cell r="P18">
            <v>5</v>
          </cell>
          <cell r="Q18">
            <v>65</v>
          </cell>
          <cell r="R18">
            <v>2.1871</v>
          </cell>
          <cell r="S18">
            <v>142.16149999999999</v>
          </cell>
          <cell r="T18">
            <v>1.8974000000000002</v>
          </cell>
          <cell r="U18">
            <v>269.73723010000003</v>
          </cell>
        </row>
        <row r="19">
          <cell r="B19" t="str">
            <v>รวมกระดาษ</v>
          </cell>
          <cell r="D19">
            <v>291</v>
          </cell>
          <cell r="E19">
            <v>22</v>
          </cell>
          <cell r="F19">
            <v>54</v>
          </cell>
          <cell r="G19">
            <v>0</v>
          </cell>
          <cell r="H19">
            <v>4</v>
          </cell>
          <cell r="I19">
            <v>100</v>
          </cell>
          <cell r="J19">
            <v>110</v>
          </cell>
          <cell r="K19">
            <v>0</v>
          </cell>
          <cell r="L19">
            <v>30</v>
          </cell>
          <cell r="M19">
            <v>22</v>
          </cell>
          <cell r="N19">
            <v>185</v>
          </cell>
          <cell r="O19">
            <v>89</v>
          </cell>
          <cell r="P19">
            <v>50</v>
          </cell>
          <cell r="Q19">
            <v>957</v>
          </cell>
          <cell r="R19">
            <v>2.1871</v>
          </cell>
          <cell r="S19">
            <v>2093.0547000000001</v>
          </cell>
          <cell r="T19">
            <v>1.8974000000000002</v>
          </cell>
          <cell r="U19">
            <v>3971.3619877800006</v>
          </cell>
        </row>
        <row r="20">
          <cell r="D20">
            <v>0</v>
          </cell>
          <cell r="E20">
            <v>0</v>
          </cell>
          <cell r="F20">
            <v>0</v>
          </cell>
          <cell r="H20">
            <v>0</v>
          </cell>
          <cell r="I20">
            <v>0</v>
          </cell>
          <cell r="J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ทั้งปี"/>
      <sheetName val="Summary"/>
      <sheetName val="ม.ค."/>
      <sheetName val="ก.พ."/>
      <sheetName val="มี.ค."/>
      <sheetName val="เม.ย."/>
      <sheetName val="พ.ค."/>
      <sheetName val="มิ.ย."/>
      <sheetName val="ก.ค."/>
      <sheetName val="ส.ค."/>
      <sheetName val="ก.ย."/>
      <sheetName val="ต.ค."/>
      <sheetName val="พ.ย."/>
      <sheetName val="ธ.ค."/>
      <sheetName val="Reference"/>
    </sheetNames>
    <sheetDataSet>
      <sheetData sheetId="0"/>
      <sheetData sheetId="1"/>
      <sheetData sheetId="2">
        <row r="2">
          <cell r="C2">
            <v>0.29307103866134532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สรุปรวมทั้งปี"/>
      <sheetName val="Summary"/>
      <sheetName val="ม_ค_ _2_"/>
      <sheetName val="ก_พ_ _2_"/>
      <sheetName val="ม___ค_ _2_"/>
      <sheetName val="เม_ย_ _2_"/>
      <sheetName val="พ_ค_ _2_"/>
      <sheetName val="ม__ย_ _2_"/>
      <sheetName val="ก_ค_ _2_"/>
      <sheetName val="ส_ค_ _2_"/>
      <sheetName val="ก_ย_ _2_"/>
      <sheetName val="ต_ค_ _2_"/>
      <sheetName val="พ_ย_ _2_"/>
      <sheetName val="ธ_ค_ _2_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thaicarbonlabel.tgo.or.th/products_emission/products_emission.pn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69"/>
  <sheetViews>
    <sheetView view="pageBreakPreview" topLeftCell="A96" zoomScale="85" zoomScaleNormal="40" zoomScaleSheetLayoutView="85" workbookViewId="0">
      <selection activeCell="AE20" sqref="AE20"/>
    </sheetView>
  </sheetViews>
  <sheetFormatPr defaultColWidth="9" defaultRowHeight="30" customHeight="1" x14ac:dyDescent="0.2"/>
  <cols>
    <col min="1" max="1" width="12.125" style="157" customWidth="1"/>
    <col min="2" max="2" width="16.5" style="114" customWidth="1"/>
    <col min="3" max="3" width="38.25" style="115" customWidth="1"/>
    <col min="4" max="4" width="13.25" style="115" customWidth="1"/>
    <col min="5" max="5" width="16.75" style="115" customWidth="1"/>
    <col min="6" max="6" width="12.25" style="115" customWidth="1"/>
    <col min="7" max="7" width="12.25" style="119" customWidth="1"/>
    <col min="8" max="8" width="13.5" style="115" customWidth="1"/>
    <col min="9" max="9" width="13.125" style="115" customWidth="1"/>
    <col min="10" max="10" width="11.875" style="115" customWidth="1"/>
    <col min="11" max="11" width="13.125" style="120" customWidth="1"/>
    <col min="12" max="12" width="12.5" style="115" customWidth="1"/>
    <col min="13" max="13" width="12.25" style="115" customWidth="1"/>
    <col min="14" max="14" width="12.875" style="115" customWidth="1"/>
    <col min="15" max="15" width="13.875" style="115" customWidth="1"/>
    <col min="16" max="16" width="14.125" style="115" customWidth="1"/>
    <col min="17" max="17" width="11.5" style="115" customWidth="1"/>
    <col min="18" max="18" width="13.75" style="115" customWidth="1"/>
    <col min="19" max="19" width="12.125" style="115" customWidth="1"/>
    <col min="20" max="20" width="15.5" style="115" customWidth="1"/>
    <col min="21" max="21" width="12.875" style="115" customWidth="1"/>
    <col min="22" max="23" width="11.75" style="115" customWidth="1"/>
    <col min="24" max="24" width="12.875" style="115" customWidth="1"/>
    <col min="25" max="27" width="11.875" style="115" bestFit="1" customWidth="1"/>
    <col min="28" max="28" width="14.5" style="115" bestFit="1" customWidth="1"/>
    <col min="29" max="29" width="13.125" style="115" bestFit="1" customWidth="1"/>
    <col min="30" max="30" width="9.5" style="115" customWidth="1"/>
    <col min="31" max="31" width="22" style="115" bestFit="1" customWidth="1"/>
    <col min="32" max="32" width="32.5" style="115" customWidth="1"/>
    <col min="33" max="33" width="9" style="115"/>
    <col min="34" max="34" width="50.875" style="119" customWidth="1"/>
    <col min="35" max="45" width="14.125" style="119" customWidth="1"/>
    <col min="46" max="46" width="14.125" style="115" customWidth="1"/>
    <col min="47" max="48" width="14.125" style="119" customWidth="1"/>
    <col min="49" max="16384" width="9" style="115"/>
  </cols>
  <sheetData>
    <row r="1" spans="1:32" ht="30" customHeight="1" x14ac:dyDescent="0.2">
      <c r="AD1" s="115" t="s">
        <v>81</v>
      </c>
    </row>
    <row r="2" spans="1:32" ht="45" customHeight="1" x14ac:dyDescent="0.2">
      <c r="A2" s="270" t="s">
        <v>80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  <c r="T2" s="271"/>
      <c r="U2" s="271"/>
      <c r="V2" s="271"/>
      <c r="W2" s="271"/>
      <c r="X2" s="271"/>
      <c r="Y2" s="271"/>
      <c r="Z2" s="271"/>
      <c r="AA2" s="271"/>
      <c r="AB2" s="271"/>
      <c r="AC2" s="271"/>
      <c r="AD2" s="271"/>
      <c r="AE2" s="271"/>
      <c r="AF2" s="271"/>
    </row>
    <row r="3" spans="1:32" s="114" customFormat="1" ht="39.950000000000003" customHeight="1" x14ac:dyDescent="0.2">
      <c r="A3" s="273" t="s">
        <v>0</v>
      </c>
      <c r="B3" s="276" t="s">
        <v>17</v>
      </c>
      <c r="C3" s="296"/>
      <c r="D3" s="273" t="s">
        <v>2</v>
      </c>
      <c r="E3" s="273" t="s">
        <v>3</v>
      </c>
      <c r="F3" s="273" t="s">
        <v>221</v>
      </c>
      <c r="G3" s="274" t="s">
        <v>256</v>
      </c>
      <c r="H3" s="275"/>
      <c r="I3" s="275"/>
      <c r="J3" s="275"/>
      <c r="K3" s="275"/>
      <c r="L3" s="275"/>
      <c r="M3" s="275"/>
      <c r="N3" s="275"/>
      <c r="O3" s="275"/>
      <c r="P3" s="275"/>
      <c r="Q3" s="275"/>
      <c r="R3" s="275"/>
      <c r="S3" s="275"/>
      <c r="T3" s="275"/>
      <c r="U3" s="275"/>
      <c r="V3" s="275"/>
      <c r="W3" s="275"/>
      <c r="X3" s="275"/>
      <c r="Y3" s="275"/>
      <c r="Z3" s="275"/>
      <c r="AA3" s="275"/>
      <c r="AB3" s="275"/>
      <c r="AC3" s="275"/>
      <c r="AD3" s="275"/>
      <c r="AE3" s="275"/>
      <c r="AF3" s="275"/>
    </row>
    <row r="4" spans="1:32" s="114" customFormat="1" ht="30" customHeight="1" x14ac:dyDescent="0.55000000000000004">
      <c r="A4" s="273"/>
      <c r="B4" s="297"/>
      <c r="C4" s="298"/>
      <c r="D4" s="273"/>
      <c r="E4" s="273"/>
      <c r="F4" s="273"/>
      <c r="G4" s="272" t="s">
        <v>18</v>
      </c>
      <c r="H4" s="272"/>
      <c r="I4" s="272" t="s">
        <v>19</v>
      </c>
      <c r="J4" s="272"/>
      <c r="K4" s="272" t="s">
        <v>20</v>
      </c>
      <c r="L4" s="272"/>
      <c r="M4" s="272" t="s">
        <v>21</v>
      </c>
      <c r="N4" s="272"/>
      <c r="O4" s="272" t="s">
        <v>70</v>
      </c>
      <c r="P4" s="272"/>
      <c r="Q4" s="272" t="s">
        <v>71</v>
      </c>
      <c r="R4" s="272"/>
      <c r="S4" s="272" t="s">
        <v>23</v>
      </c>
      <c r="T4" s="272"/>
      <c r="U4" s="272" t="s">
        <v>24</v>
      </c>
      <c r="V4" s="272"/>
      <c r="W4" s="272" t="s">
        <v>25</v>
      </c>
      <c r="X4" s="272"/>
      <c r="Y4" s="272" t="s">
        <v>26</v>
      </c>
      <c r="Z4" s="272"/>
      <c r="AA4" s="272" t="s">
        <v>22</v>
      </c>
      <c r="AB4" s="272"/>
      <c r="AC4" s="272" t="s">
        <v>27</v>
      </c>
      <c r="AD4" s="272"/>
      <c r="AE4" s="252" t="s">
        <v>305</v>
      </c>
      <c r="AF4" s="276" t="s">
        <v>306</v>
      </c>
    </row>
    <row r="5" spans="1:32" s="114" customFormat="1" ht="48" customHeight="1" x14ac:dyDescent="0.55000000000000004">
      <c r="A5" s="273"/>
      <c r="B5" s="299"/>
      <c r="C5" s="300"/>
      <c r="D5" s="273"/>
      <c r="E5" s="273"/>
      <c r="F5" s="273"/>
      <c r="G5" s="113" t="s">
        <v>1</v>
      </c>
      <c r="H5" s="113" t="s">
        <v>12</v>
      </c>
      <c r="I5" s="113" t="s">
        <v>1</v>
      </c>
      <c r="J5" s="113" t="s">
        <v>12</v>
      </c>
      <c r="K5" s="113" t="s">
        <v>1</v>
      </c>
      <c r="L5" s="113" t="s">
        <v>12</v>
      </c>
      <c r="M5" s="113" t="s">
        <v>1</v>
      </c>
      <c r="N5" s="113" t="s">
        <v>12</v>
      </c>
      <c r="O5" s="113" t="s">
        <v>1</v>
      </c>
      <c r="P5" s="113" t="s">
        <v>12</v>
      </c>
      <c r="Q5" s="113" t="s">
        <v>1</v>
      </c>
      <c r="R5" s="113" t="s">
        <v>12</v>
      </c>
      <c r="S5" s="113" t="s">
        <v>1</v>
      </c>
      <c r="T5" s="113" t="s">
        <v>12</v>
      </c>
      <c r="U5" s="113" t="s">
        <v>1</v>
      </c>
      <c r="V5" s="113" t="s">
        <v>12</v>
      </c>
      <c r="W5" s="113" t="s">
        <v>1</v>
      </c>
      <c r="X5" s="113" t="s">
        <v>12</v>
      </c>
      <c r="Y5" s="113" t="s">
        <v>1</v>
      </c>
      <c r="Z5" s="113" t="s">
        <v>12</v>
      </c>
      <c r="AA5" s="113" t="s">
        <v>1</v>
      </c>
      <c r="AB5" s="113" t="s">
        <v>12</v>
      </c>
      <c r="AC5" s="113" t="s">
        <v>1</v>
      </c>
      <c r="AD5" s="113" t="s">
        <v>12</v>
      </c>
      <c r="AE5" s="253"/>
      <c r="AF5" s="277"/>
    </row>
    <row r="6" spans="1:32" ht="30" customHeight="1" x14ac:dyDescent="0.55000000000000004">
      <c r="A6" s="278" t="s">
        <v>86</v>
      </c>
      <c r="B6" s="286" t="s">
        <v>32</v>
      </c>
      <c r="C6" s="287"/>
      <c r="D6" s="131"/>
      <c r="E6" s="131"/>
      <c r="F6" s="131"/>
      <c r="G6" s="231"/>
      <c r="H6" s="232"/>
      <c r="I6" s="148"/>
      <c r="J6" s="148"/>
      <c r="K6" s="233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32"/>
      <c r="AE6" s="132"/>
      <c r="AF6" s="132"/>
    </row>
    <row r="7" spans="1:32" ht="30" customHeight="1" x14ac:dyDescent="0.55000000000000004">
      <c r="A7" s="278"/>
      <c r="B7" s="286" t="s">
        <v>33</v>
      </c>
      <c r="C7" s="287"/>
      <c r="D7" s="131"/>
      <c r="E7" s="131"/>
      <c r="F7" s="131"/>
      <c r="G7" s="231"/>
      <c r="H7" s="232"/>
      <c r="I7" s="148"/>
      <c r="J7" s="148"/>
      <c r="K7" s="233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32"/>
      <c r="AE7" s="132"/>
      <c r="AF7" s="132"/>
    </row>
    <row r="8" spans="1:32" ht="30" customHeight="1" x14ac:dyDescent="0.55000000000000004">
      <c r="A8" s="278"/>
      <c r="B8" s="288" t="s">
        <v>279</v>
      </c>
      <c r="C8" s="289"/>
      <c r="D8" s="133">
        <f>'EF TGO AR5'!G11</f>
        <v>2.7077905800000002</v>
      </c>
      <c r="E8" s="131" t="s">
        <v>13</v>
      </c>
      <c r="F8" s="131" t="s">
        <v>5</v>
      </c>
      <c r="G8" s="218">
        <v>0</v>
      </c>
      <c r="H8" s="134">
        <f>D8*G8</f>
        <v>0</v>
      </c>
      <c r="I8" s="218">
        <v>0</v>
      </c>
      <c r="J8" s="134">
        <f>I8*D8</f>
        <v>0</v>
      </c>
      <c r="K8" s="218">
        <v>0</v>
      </c>
      <c r="L8" s="134">
        <f>K8*D8</f>
        <v>0</v>
      </c>
      <c r="M8" s="218">
        <v>0</v>
      </c>
      <c r="N8" s="134">
        <f>M8*D8</f>
        <v>0</v>
      </c>
      <c r="O8" s="218">
        <v>0</v>
      </c>
      <c r="P8" s="134">
        <f>O8*D8</f>
        <v>0</v>
      </c>
      <c r="Q8" s="218">
        <v>0</v>
      </c>
      <c r="R8" s="134">
        <f>Q8*D8</f>
        <v>0</v>
      </c>
      <c r="S8" s="218">
        <v>0</v>
      </c>
      <c r="T8" s="134">
        <f>S8*D8</f>
        <v>0</v>
      </c>
      <c r="U8" s="218">
        <f>'2568_Rawdata'!L7</f>
        <v>30.59</v>
      </c>
      <c r="V8" s="134">
        <f>U8*D8</f>
        <v>82.831313842200004</v>
      </c>
      <c r="W8" s="218">
        <v>0</v>
      </c>
      <c r="X8" s="134">
        <f>W8*D8</f>
        <v>0</v>
      </c>
      <c r="Y8" s="218">
        <v>0</v>
      </c>
      <c r="Z8" s="134">
        <f>Y8*D8</f>
        <v>0</v>
      </c>
      <c r="AA8" s="218">
        <v>0</v>
      </c>
      <c r="AB8" s="134">
        <f>AA8*D8</f>
        <v>0</v>
      </c>
      <c r="AC8" s="218">
        <v>0</v>
      </c>
      <c r="AD8" s="134">
        <f>AC8*D8</f>
        <v>0</v>
      </c>
      <c r="AE8" s="134">
        <f>G8+I8+K8+M8+O8+Q8+S8+U8+W8+Y8+AA8+AC8</f>
        <v>30.59</v>
      </c>
      <c r="AF8" s="224">
        <f>H8+J8+L8+N8+P8+R8+T8+V8+X8+Z8+AB8+AD8</f>
        <v>82.831313842200004</v>
      </c>
    </row>
    <row r="9" spans="1:32" ht="30" customHeight="1" x14ac:dyDescent="0.55000000000000004">
      <c r="A9" s="278"/>
      <c r="B9" s="288" t="s">
        <v>283</v>
      </c>
      <c r="C9" s="289"/>
      <c r="D9" s="133">
        <f>'EF TGO AR5'!G17</f>
        <v>2.1894025199999998</v>
      </c>
      <c r="E9" s="131" t="s">
        <v>13</v>
      </c>
      <c r="F9" s="131" t="s">
        <v>5</v>
      </c>
      <c r="G9" s="218">
        <v>0</v>
      </c>
      <c r="H9" s="134">
        <f>G9*D9</f>
        <v>0</v>
      </c>
      <c r="I9" s="218">
        <v>0</v>
      </c>
      <c r="J9" s="134">
        <f>I9*D9</f>
        <v>0</v>
      </c>
      <c r="K9" s="218">
        <f>'2568_Rawdata'!G11</f>
        <v>27.52</v>
      </c>
      <c r="L9" s="134">
        <f>K9*D9</f>
        <v>60.252357350399997</v>
      </c>
      <c r="M9" s="218">
        <f>'2568_Rawdata'!H11</f>
        <v>30.83</v>
      </c>
      <c r="N9" s="134">
        <f>M9*D9</f>
        <v>67.499279691599995</v>
      </c>
      <c r="O9" s="218">
        <f>'2568_Rawdata'!I11</f>
        <v>27.98</v>
      </c>
      <c r="P9" s="134">
        <f>O9*D9</f>
        <v>61.259482509599998</v>
      </c>
      <c r="Q9" s="218">
        <v>0</v>
      </c>
      <c r="R9" s="134">
        <f>Q9*D9</f>
        <v>0</v>
      </c>
      <c r="S9" s="218">
        <f>'2568_Rawdata'!K11</f>
        <v>30.46</v>
      </c>
      <c r="T9" s="134">
        <f>S9*D9</f>
        <v>66.689200759199991</v>
      </c>
      <c r="U9" s="218">
        <f>'2568_Rawdata'!L11</f>
        <v>31</v>
      </c>
      <c r="V9" s="134">
        <f>U9*D9</f>
        <v>67.871478119999992</v>
      </c>
      <c r="W9" s="218">
        <f>'2568_Rawdata'!M11</f>
        <v>30.46</v>
      </c>
      <c r="X9" s="134">
        <f>W9*D9</f>
        <v>66.689200759199991</v>
      </c>
      <c r="Y9" s="218">
        <v>0</v>
      </c>
      <c r="Z9" s="134">
        <f>Y9*D9</f>
        <v>0</v>
      </c>
      <c r="AA9" s="218">
        <v>0</v>
      </c>
      <c r="AB9" s="134">
        <f>AA9*D9</f>
        <v>0</v>
      </c>
      <c r="AC9" s="218">
        <v>0</v>
      </c>
      <c r="AD9" s="134">
        <f>AC9*D9</f>
        <v>0</v>
      </c>
      <c r="AE9" s="134">
        <f t="shared" ref="AE9:AE26" si="0">G9+I9+K9+M9+O9+Q9+S9+U9+W9+Y9+AA9+AC9</f>
        <v>178.25</v>
      </c>
      <c r="AF9" s="224">
        <f>H9+J9+L9+N9+P9+R9+T9+V9+X9+Z9+AB9+AD9</f>
        <v>390.26099918999995</v>
      </c>
    </row>
    <row r="10" spans="1:32" ht="30" customHeight="1" x14ac:dyDescent="0.65">
      <c r="A10" s="278"/>
      <c r="B10" s="286" t="s">
        <v>34</v>
      </c>
      <c r="C10" s="287"/>
      <c r="D10" s="133"/>
      <c r="E10" s="131"/>
      <c r="F10" s="131"/>
      <c r="G10" s="218"/>
      <c r="H10" s="134"/>
      <c r="I10" s="218"/>
      <c r="J10" s="134"/>
      <c r="K10" s="218"/>
      <c r="L10" s="134"/>
      <c r="M10" s="218"/>
      <c r="N10" s="134"/>
      <c r="O10" s="218"/>
      <c r="P10" s="134"/>
      <c r="Q10" s="218"/>
      <c r="R10" s="134"/>
      <c r="S10" s="218"/>
      <c r="T10" s="134"/>
      <c r="U10" s="218"/>
      <c r="V10" s="134"/>
      <c r="W10" s="218"/>
      <c r="X10" s="134"/>
      <c r="Y10" s="218"/>
      <c r="Z10" s="134"/>
      <c r="AA10" s="218"/>
      <c r="AB10" s="134"/>
      <c r="AC10" s="218"/>
      <c r="AD10" s="134"/>
      <c r="AE10" s="134"/>
      <c r="AF10" s="225"/>
    </row>
    <row r="11" spans="1:32" ht="30" customHeight="1" x14ac:dyDescent="0.65">
      <c r="A11" s="278"/>
      <c r="B11" s="286" t="s">
        <v>35</v>
      </c>
      <c r="C11" s="287"/>
      <c r="D11" s="133"/>
      <c r="E11" s="131"/>
      <c r="F11" s="131"/>
      <c r="G11" s="218"/>
      <c r="H11" s="134"/>
      <c r="I11" s="218"/>
      <c r="J11" s="134"/>
      <c r="K11" s="218"/>
      <c r="L11" s="134"/>
      <c r="M11" s="218"/>
      <c r="N11" s="134"/>
      <c r="O11" s="218"/>
      <c r="P11" s="134"/>
      <c r="Q11" s="218"/>
      <c r="R11" s="134"/>
      <c r="S11" s="218"/>
      <c r="T11" s="134"/>
      <c r="U11" s="218"/>
      <c r="V11" s="134"/>
      <c r="W11" s="218"/>
      <c r="X11" s="134"/>
      <c r="Y11" s="218"/>
      <c r="Z11" s="134"/>
      <c r="AA11" s="218"/>
      <c r="AB11" s="134"/>
      <c r="AC11" s="218"/>
      <c r="AD11" s="134"/>
      <c r="AE11" s="134"/>
      <c r="AF11" s="225"/>
    </row>
    <row r="12" spans="1:32" ht="30" customHeight="1" x14ac:dyDescent="0.55000000000000004">
      <c r="A12" s="278"/>
      <c r="B12" s="288" t="s">
        <v>285</v>
      </c>
      <c r="C12" s="289"/>
      <c r="D12" s="133">
        <f>'EF TGO AR5'!G32</f>
        <v>2.7406232100000003</v>
      </c>
      <c r="E12" s="131" t="s">
        <v>13</v>
      </c>
      <c r="F12" s="131" t="s">
        <v>5</v>
      </c>
      <c r="G12" s="218">
        <f>'2568_Rawdata'!E14</f>
        <v>71.239999999999995</v>
      </c>
      <c r="H12" s="134">
        <f t="shared" ref="H12:H24" si="1">G12*D12</f>
        <v>195.24199748040002</v>
      </c>
      <c r="I12" s="218">
        <f>'2568_Rawdata'!F14</f>
        <v>0</v>
      </c>
      <c r="J12" s="134">
        <f t="shared" ref="J12:J24" si="2">I12*D12</f>
        <v>0</v>
      </c>
      <c r="K12" s="218">
        <f>'2568_Rawdata'!G14</f>
        <v>59.365000000000002</v>
      </c>
      <c r="L12" s="134">
        <f t="shared" ref="L12:L24" si="3">K12*D12</f>
        <v>162.69709686165001</v>
      </c>
      <c r="M12" s="218">
        <f>'2568_Rawdata'!H14</f>
        <v>0</v>
      </c>
      <c r="N12" s="134">
        <f t="shared" ref="N12:N24" si="4">M12*D12</f>
        <v>0</v>
      </c>
      <c r="O12" s="218">
        <f>'2568_Rawdata'!I14</f>
        <v>0</v>
      </c>
      <c r="P12" s="134">
        <f t="shared" ref="P12:P24" si="5">O12*D12</f>
        <v>0</v>
      </c>
      <c r="Q12" s="218">
        <f>'2568_Rawdata'!J14</f>
        <v>0</v>
      </c>
      <c r="R12" s="134">
        <f t="shared" ref="R12:R24" si="6">Q12*D12</f>
        <v>0</v>
      </c>
      <c r="S12" s="218">
        <f>'2568_Rawdata'!K14</f>
        <v>104.96</v>
      </c>
      <c r="T12" s="134">
        <f t="shared" ref="T12:T24" si="7">S12*D12</f>
        <v>287.65581212160004</v>
      </c>
      <c r="U12" s="218">
        <f>'2568_Rawdata'!L14</f>
        <v>61.18</v>
      </c>
      <c r="V12" s="134">
        <f t="shared" ref="V12:V24" si="8">U12*D12</f>
        <v>167.67132798780003</v>
      </c>
      <c r="W12" s="218">
        <f>'2568_Rawdata'!M14</f>
        <v>61.18</v>
      </c>
      <c r="X12" s="134">
        <f t="shared" ref="X12:X24" si="9">W12*D12</f>
        <v>167.67132798780003</v>
      </c>
      <c r="Y12" s="218">
        <f>'2568_Rawdata'!N14</f>
        <v>123.343</v>
      </c>
      <c r="Z12" s="134">
        <f t="shared" ref="Z12:Z24" si="10">Y12*D12</f>
        <v>338.03668859103004</v>
      </c>
      <c r="AA12" s="218">
        <f>'2568_Rawdata'!O14</f>
        <v>0</v>
      </c>
      <c r="AB12" s="134">
        <f t="shared" ref="AB12:AB24" si="11">AA12*D12</f>
        <v>0</v>
      </c>
      <c r="AC12" s="218">
        <f>'2568_Rawdata'!P14</f>
        <v>176.18899999999999</v>
      </c>
      <c r="AD12" s="134">
        <f t="shared" ref="AD12:AD24" si="12">AC12*D12</f>
        <v>482.86766274669003</v>
      </c>
      <c r="AE12" s="134">
        <f t="shared" si="0"/>
        <v>657.45699999999999</v>
      </c>
      <c r="AF12" s="224">
        <f t="shared" ref="AF12:AF25" si="13">H12+J12+L12+N12+P12+R12+T12+V12+X12+Z12+AB12+AD12</f>
        <v>1801.8419137769702</v>
      </c>
    </row>
    <row r="13" spans="1:32" ht="30" customHeight="1" x14ac:dyDescent="0.55000000000000004">
      <c r="A13" s="278"/>
      <c r="B13" s="288" t="s">
        <v>286</v>
      </c>
      <c r="C13" s="289"/>
      <c r="D13" s="133">
        <f>'EF TGO AR5'!G29</f>
        <v>2.2394242399999995</v>
      </c>
      <c r="E13" s="131" t="s">
        <v>13</v>
      </c>
      <c r="F13" s="131" t="s">
        <v>5</v>
      </c>
      <c r="G13" s="218">
        <f>'2568_Rawdata'!E15</f>
        <v>6.01</v>
      </c>
      <c r="H13" s="134">
        <f t="shared" si="1"/>
        <v>13.458939682399997</v>
      </c>
      <c r="I13" s="218">
        <f>'2568_Rawdata'!F15</f>
        <v>33.505000000000003</v>
      </c>
      <c r="J13" s="134">
        <f t="shared" si="2"/>
        <v>75.031909161199991</v>
      </c>
      <c r="K13" s="218">
        <f>'2568_Rawdata'!G15</f>
        <v>3.0089999999999999</v>
      </c>
      <c r="L13" s="134">
        <f t="shared" si="3"/>
        <v>6.7384275381599981</v>
      </c>
      <c r="M13" s="218">
        <f>'2568_Rawdata'!H15</f>
        <v>0</v>
      </c>
      <c r="N13" s="134">
        <f t="shared" si="4"/>
        <v>0</v>
      </c>
      <c r="O13" s="218">
        <f>'2568_Rawdata'!I15</f>
        <v>0</v>
      </c>
      <c r="P13" s="134">
        <f t="shared" si="5"/>
        <v>0</v>
      </c>
      <c r="Q13" s="218">
        <f>'2568_Rawdata'!J15</f>
        <v>0</v>
      </c>
      <c r="R13" s="134">
        <f t="shared" si="6"/>
        <v>0</v>
      </c>
      <c r="S13" s="218">
        <f>'2568_Rawdata'!K15</f>
        <v>3</v>
      </c>
      <c r="T13" s="134">
        <f t="shared" si="7"/>
        <v>6.7182727199999981</v>
      </c>
      <c r="U13" s="218">
        <f>'2568_Rawdata'!L15</f>
        <v>3</v>
      </c>
      <c r="V13" s="134">
        <f t="shared" si="8"/>
        <v>6.7182727199999981</v>
      </c>
      <c r="W13" s="218">
        <f>'2568_Rawdata'!M15</f>
        <v>0</v>
      </c>
      <c r="X13" s="134">
        <f t="shared" si="9"/>
        <v>0</v>
      </c>
      <c r="Y13" s="218">
        <f>'2568_Rawdata'!N15</f>
        <v>6.1310000000000002</v>
      </c>
      <c r="Z13" s="134">
        <f t="shared" si="10"/>
        <v>13.729910015439998</v>
      </c>
      <c r="AA13" s="218">
        <f>'2568_Rawdata'!O15</f>
        <v>0</v>
      </c>
      <c r="AB13" s="134">
        <f t="shared" si="11"/>
        <v>0</v>
      </c>
      <c r="AC13" s="218">
        <f>'2568_Rawdata'!P15</f>
        <v>3.1030000000000002</v>
      </c>
      <c r="AD13" s="134">
        <f t="shared" si="12"/>
        <v>6.9489334167199992</v>
      </c>
      <c r="AE13" s="134">
        <f t="shared" si="0"/>
        <v>57.758000000000003</v>
      </c>
      <c r="AF13" s="224">
        <f t="shared" si="13"/>
        <v>129.34466525392</v>
      </c>
    </row>
    <row r="14" spans="1:32" ht="30" customHeight="1" x14ac:dyDescent="0.55000000000000004">
      <c r="A14" s="278"/>
      <c r="B14" s="288" t="s">
        <v>289</v>
      </c>
      <c r="C14" s="289"/>
      <c r="D14" s="133">
        <f>'EF TGO AR5'!G38</f>
        <v>2.9792834700000004</v>
      </c>
      <c r="E14" s="131" t="s">
        <v>13</v>
      </c>
      <c r="F14" s="131" t="s">
        <v>5</v>
      </c>
      <c r="G14" s="218">
        <f>'2568_Rawdata'!E18</f>
        <v>0</v>
      </c>
      <c r="H14" s="134">
        <f t="shared" si="1"/>
        <v>0</v>
      </c>
      <c r="I14" s="218">
        <f>'2568_Rawdata'!F18</f>
        <v>0</v>
      </c>
      <c r="J14" s="134">
        <f t="shared" si="2"/>
        <v>0</v>
      </c>
      <c r="K14" s="218">
        <f>'2568_Rawdata'!G18</f>
        <v>29.687999999999999</v>
      </c>
      <c r="L14" s="134">
        <f t="shared" si="3"/>
        <v>88.448967657360001</v>
      </c>
      <c r="M14" s="218">
        <f>'2568_Rawdata'!H18</f>
        <v>0</v>
      </c>
      <c r="N14" s="134">
        <f t="shared" si="4"/>
        <v>0</v>
      </c>
      <c r="O14" s="218">
        <f>'2568_Rawdata'!I18</f>
        <v>30.59</v>
      </c>
      <c r="P14" s="134">
        <f t="shared" si="5"/>
        <v>91.136281347300013</v>
      </c>
      <c r="Q14" s="218">
        <f>'2568_Rawdata'!J18</f>
        <v>30.59</v>
      </c>
      <c r="R14" s="134">
        <f t="shared" si="6"/>
        <v>91.136281347300013</v>
      </c>
      <c r="S14" s="218">
        <f>'2568_Rawdata'!K18</f>
        <v>30.59</v>
      </c>
      <c r="T14" s="134">
        <f t="shared" si="7"/>
        <v>91.136281347300013</v>
      </c>
      <c r="U14" s="218">
        <v>0</v>
      </c>
      <c r="V14" s="134">
        <f t="shared" si="8"/>
        <v>0</v>
      </c>
      <c r="W14" s="218">
        <v>0</v>
      </c>
      <c r="X14" s="134">
        <f t="shared" si="9"/>
        <v>0</v>
      </c>
      <c r="Y14" s="218">
        <v>0</v>
      </c>
      <c r="Z14" s="134">
        <f t="shared" si="10"/>
        <v>0</v>
      </c>
      <c r="AA14" s="218">
        <v>0</v>
      </c>
      <c r="AB14" s="134">
        <f t="shared" si="11"/>
        <v>0</v>
      </c>
      <c r="AC14" s="218">
        <v>0</v>
      </c>
      <c r="AD14" s="134">
        <f t="shared" si="12"/>
        <v>0</v>
      </c>
      <c r="AE14" s="134">
        <f t="shared" si="0"/>
        <v>121.458</v>
      </c>
      <c r="AF14" s="224">
        <f t="shared" si="13"/>
        <v>361.85781169926008</v>
      </c>
    </row>
    <row r="15" spans="1:32" ht="30" customHeight="1" x14ac:dyDescent="0.55000000000000004">
      <c r="A15" s="278"/>
      <c r="B15" s="286" t="s">
        <v>64</v>
      </c>
      <c r="C15" s="287"/>
      <c r="D15" s="133">
        <v>1</v>
      </c>
      <c r="E15" s="131" t="s">
        <v>65</v>
      </c>
      <c r="F15" s="131" t="s">
        <v>10</v>
      </c>
      <c r="G15" s="218">
        <v>0</v>
      </c>
      <c r="H15" s="134">
        <f t="shared" si="1"/>
        <v>0</v>
      </c>
      <c r="I15" s="218">
        <v>0</v>
      </c>
      <c r="J15" s="134">
        <f t="shared" si="2"/>
        <v>0</v>
      </c>
      <c r="K15" s="218">
        <v>0</v>
      </c>
      <c r="L15" s="134">
        <f t="shared" si="3"/>
        <v>0</v>
      </c>
      <c r="M15" s="218">
        <v>0</v>
      </c>
      <c r="N15" s="134">
        <f t="shared" si="4"/>
        <v>0</v>
      </c>
      <c r="O15" s="218">
        <v>0</v>
      </c>
      <c r="P15" s="134">
        <f t="shared" si="5"/>
        <v>0</v>
      </c>
      <c r="Q15" s="218">
        <v>0</v>
      </c>
      <c r="R15" s="134">
        <f t="shared" si="6"/>
        <v>0</v>
      </c>
      <c r="S15" s="218">
        <v>0</v>
      </c>
      <c r="T15" s="134">
        <f t="shared" si="7"/>
        <v>0</v>
      </c>
      <c r="U15" s="218">
        <v>0</v>
      </c>
      <c r="V15" s="134">
        <f t="shared" si="8"/>
        <v>0</v>
      </c>
      <c r="W15" s="218">
        <v>0</v>
      </c>
      <c r="X15" s="134">
        <f t="shared" si="9"/>
        <v>0</v>
      </c>
      <c r="Y15" s="218">
        <v>0</v>
      </c>
      <c r="Z15" s="134">
        <f t="shared" si="10"/>
        <v>0</v>
      </c>
      <c r="AA15" s="218">
        <v>0</v>
      </c>
      <c r="AB15" s="134">
        <f t="shared" si="11"/>
        <v>0</v>
      </c>
      <c r="AC15" s="218">
        <v>0</v>
      </c>
      <c r="AD15" s="134">
        <f t="shared" si="12"/>
        <v>0</v>
      </c>
      <c r="AE15" s="134">
        <f t="shared" si="0"/>
        <v>0</v>
      </c>
      <c r="AF15" s="224">
        <f t="shared" si="13"/>
        <v>0</v>
      </c>
    </row>
    <row r="16" spans="1:32" ht="30" customHeight="1" x14ac:dyDescent="0.55000000000000004">
      <c r="A16" s="278"/>
      <c r="B16" s="282" t="s">
        <v>62</v>
      </c>
      <c r="C16" s="283"/>
      <c r="D16" s="135">
        <v>28</v>
      </c>
      <c r="E16" s="131" t="s">
        <v>53</v>
      </c>
      <c r="F16" s="131" t="s">
        <v>37</v>
      </c>
      <c r="G16" s="222">
        <f>'CH4จาก Septic tank 2568'!C23</f>
        <v>2.9039999999999999</v>
      </c>
      <c r="H16" s="134">
        <f t="shared" si="1"/>
        <v>81.311999999999998</v>
      </c>
      <c r="I16" s="220"/>
      <c r="J16" s="134">
        <f t="shared" si="2"/>
        <v>0</v>
      </c>
      <c r="K16" s="220"/>
      <c r="L16" s="134">
        <f t="shared" si="3"/>
        <v>0</v>
      </c>
      <c r="M16" s="220"/>
      <c r="N16" s="134">
        <f t="shared" si="4"/>
        <v>0</v>
      </c>
      <c r="O16" s="220"/>
      <c r="P16" s="134">
        <f t="shared" si="5"/>
        <v>0</v>
      </c>
      <c r="Q16" s="220"/>
      <c r="R16" s="134">
        <f t="shared" si="6"/>
        <v>0</v>
      </c>
      <c r="S16" s="220"/>
      <c r="T16" s="134">
        <f t="shared" si="7"/>
        <v>0</v>
      </c>
      <c r="U16" s="220"/>
      <c r="V16" s="134">
        <f t="shared" si="8"/>
        <v>0</v>
      </c>
      <c r="W16" s="220"/>
      <c r="X16" s="134">
        <f t="shared" si="9"/>
        <v>0</v>
      </c>
      <c r="Y16" s="220"/>
      <c r="Z16" s="134">
        <f t="shared" si="10"/>
        <v>0</v>
      </c>
      <c r="AA16" s="220"/>
      <c r="AB16" s="134">
        <f t="shared" si="11"/>
        <v>0</v>
      </c>
      <c r="AC16" s="220"/>
      <c r="AD16" s="134">
        <f t="shared" si="12"/>
        <v>0</v>
      </c>
      <c r="AE16" s="134">
        <f t="shared" si="0"/>
        <v>2.9039999999999999</v>
      </c>
      <c r="AF16" s="224">
        <f t="shared" si="13"/>
        <v>81.311999999999998</v>
      </c>
    </row>
    <row r="17" spans="1:48" ht="30" customHeight="1" x14ac:dyDescent="0.55000000000000004">
      <c r="A17" s="278"/>
      <c r="B17" s="284" t="s">
        <v>63</v>
      </c>
      <c r="C17" s="285"/>
      <c r="D17" s="133">
        <v>28</v>
      </c>
      <c r="E17" s="131" t="s">
        <v>53</v>
      </c>
      <c r="F17" s="131" t="s">
        <v>37</v>
      </c>
      <c r="G17" s="219">
        <v>0</v>
      </c>
      <c r="H17" s="134">
        <f t="shared" si="1"/>
        <v>0</v>
      </c>
      <c r="I17" s="219">
        <v>0</v>
      </c>
      <c r="J17" s="134">
        <f t="shared" si="2"/>
        <v>0</v>
      </c>
      <c r="K17" s="219">
        <v>0</v>
      </c>
      <c r="L17" s="134">
        <f t="shared" si="3"/>
        <v>0</v>
      </c>
      <c r="M17" s="219">
        <v>0</v>
      </c>
      <c r="N17" s="134">
        <f t="shared" si="4"/>
        <v>0</v>
      </c>
      <c r="O17" s="219">
        <v>0</v>
      </c>
      <c r="P17" s="134">
        <f t="shared" si="5"/>
        <v>0</v>
      </c>
      <c r="Q17" s="219">
        <v>0</v>
      </c>
      <c r="R17" s="134">
        <f t="shared" si="6"/>
        <v>0</v>
      </c>
      <c r="S17" s="219">
        <v>0</v>
      </c>
      <c r="T17" s="134">
        <f t="shared" si="7"/>
        <v>0</v>
      </c>
      <c r="U17" s="219">
        <v>0</v>
      </c>
      <c r="V17" s="134">
        <f t="shared" si="8"/>
        <v>0</v>
      </c>
      <c r="W17" s="219">
        <v>0</v>
      </c>
      <c r="X17" s="134">
        <f t="shared" si="9"/>
        <v>0</v>
      </c>
      <c r="Y17" s="219">
        <v>0</v>
      </c>
      <c r="Z17" s="134">
        <f t="shared" si="10"/>
        <v>0</v>
      </c>
      <c r="AA17" s="219">
        <v>0</v>
      </c>
      <c r="AB17" s="134">
        <f t="shared" si="11"/>
        <v>0</v>
      </c>
      <c r="AC17" s="219">
        <v>0</v>
      </c>
      <c r="AD17" s="134">
        <f t="shared" si="12"/>
        <v>0</v>
      </c>
      <c r="AE17" s="134">
        <f t="shared" si="0"/>
        <v>0</v>
      </c>
      <c r="AF17" s="224">
        <f t="shared" si="13"/>
        <v>0</v>
      </c>
    </row>
    <row r="18" spans="1:48" ht="30" customHeight="1" x14ac:dyDescent="0.55000000000000004">
      <c r="A18" s="278"/>
      <c r="B18" s="286" t="s">
        <v>192</v>
      </c>
      <c r="C18" s="287"/>
      <c r="D18" s="133">
        <v>1760</v>
      </c>
      <c r="E18" s="131" t="s">
        <v>193</v>
      </c>
      <c r="F18" s="131" t="s">
        <v>196</v>
      </c>
      <c r="G18" s="219">
        <v>0</v>
      </c>
      <c r="H18" s="134"/>
      <c r="I18" s="219">
        <v>0</v>
      </c>
      <c r="J18" s="134"/>
      <c r="K18" s="219">
        <v>0</v>
      </c>
      <c r="L18" s="134"/>
      <c r="M18" s="219">
        <v>0</v>
      </c>
      <c r="N18" s="134"/>
      <c r="O18" s="219">
        <v>0</v>
      </c>
      <c r="P18" s="134"/>
      <c r="Q18" s="219">
        <v>0</v>
      </c>
      <c r="R18" s="134"/>
      <c r="S18" s="219">
        <v>0</v>
      </c>
      <c r="T18" s="134"/>
      <c r="U18" s="219">
        <v>0</v>
      </c>
      <c r="V18" s="134">
        <f t="shared" si="8"/>
        <v>0</v>
      </c>
      <c r="W18" s="219">
        <v>0</v>
      </c>
      <c r="X18" s="134">
        <f t="shared" si="9"/>
        <v>0</v>
      </c>
      <c r="Y18" s="219">
        <v>0</v>
      </c>
      <c r="Z18" s="134">
        <f t="shared" si="10"/>
        <v>0</v>
      </c>
      <c r="AA18" s="219">
        <v>0</v>
      </c>
      <c r="AB18" s="134">
        <f t="shared" si="11"/>
        <v>0</v>
      </c>
      <c r="AC18" s="219">
        <v>0</v>
      </c>
      <c r="AD18" s="134">
        <f t="shared" si="12"/>
        <v>0</v>
      </c>
      <c r="AE18" s="134">
        <f t="shared" si="0"/>
        <v>0</v>
      </c>
      <c r="AF18" s="224">
        <f t="shared" si="13"/>
        <v>0</v>
      </c>
    </row>
    <row r="19" spans="1:48" ht="30" customHeight="1" x14ac:dyDescent="0.55000000000000004">
      <c r="A19" s="278"/>
      <c r="B19" s="286" t="s">
        <v>191</v>
      </c>
      <c r="C19" s="287"/>
      <c r="D19" s="133">
        <v>677</v>
      </c>
      <c r="E19" s="131" t="s">
        <v>194</v>
      </c>
      <c r="F19" s="136" t="s">
        <v>195</v>
      </c>
      <c r="G19" s="218">
        <v>0</v>
      </c>
      <c r="H19" s="134">
        <f t="shared" si="1"/>
        <v>0</v>
      </c>
      <c r="I19" s="218">
        <v>0</v>
      </c>
      <c r="J19" s="134">
        <f t="shared" si="2"/>
        <v>0</v>
      </c>
      <c r="K19" s="218">
        <v>0</v>
      </c>
      <c r="L19" s="134">
        <f t="shared" si="3"/>
        <v>0</v>
      </c>
      <c r="M19" s="218">
        <v>0</v>
      </c>
      <c r="N19" s="134">
        <f t="shared" si="4"/>
        <v>0</v>
      </c>
      <c r="O19" s="218">
        <v>0</v>
      </c>
      <c r="P19" s="134">
        <f t="shared" si="5"/>
        <v>0</v>
      </c>
      <c r="Q19" s="218">
        <v>0</v>
      </c>
      <c r="R19" s="134">
        <f t="shared" si="6"/>
        <v>0</v>
      </c>
      <c r="S19" s="218">
        <v>0</v>
      </c>
      <c r="T19" s="134">
        <f t="shared" si="7"/>
        <v>0</v>
      </c>
      <c r="U19" s="218">
        <v>0</v>
      </c>
      <c r="V19" s="134">
        <f t="shared" si="8"/>
        <v>0</v>
      </c>
      <c r="W19" s="218">
        <v>0</v>
      </c>
      <c r="X19" s="134">
        <f t="shared" si="9"/>
        <v>0</v>
      </c>
      <c r="Y19" s="218">
        <v>0</v>
      </c>
      <c r="Z19" s="134">
        <f t="shared" si="10"/>
        <v>0</v>
      </c>
      <c r="AA19" s="218">
        <v>0</v>
      </c>
      <c r="AB19" s="134">
        <f t="shared" si="11"/>
        <v>0</v>
      </c>
      <c r="AC19" s="218">
        <v>0</v>
      </c>
      <c r="AD19" s="134">
        <f t="shared" si="12"/>
        <v>0</v>
      </c>
      <c r="AE19" s="134">
        <f t="shared" si="0"/>
        <v>0</v>
      </c>
      <c r="AF19" s="224">
        <f t="shared" si="13"/>
        <v>0</v>
      </c>
    </row>
    <row r="20" spans="1:48" ht="30" customHeight="1" x14ac:dyDescent="0.55000000000000004">
      <c r="A20" s="130" t="s">
        <v>85</v>
      </c>
      <c r="B20" s="288" t="s">
        <v>7</v>
      </c>
      <c r="C20" s="289"/>
      <c r="D20" s="133">
        <v>0.49990000000000001</v>
      </c>
      <c r="E20" s="131" t="s">
        <v>14</v>
      </c>
      <c r="F20" s="131" t="s">
        <v>8</v>
      </c>
      <c r="G20" s="223">
        <f>'2568_Rawdata'!E21</f>
        <v>9220</v>
      </c>
      <c r="H20" s="134">
        <f t="shared" si="1"/>
        <v>4609.0780000000004</v>
      </c>
      <c r="I20" s="223">
        <f>'2568_Rawdata'!F21</f>
        <v>8760</v>
      </c>
      <c r="J20" s="134">
        <f t="shared" si="2"/>
        <v>4379.1239999999998</v>
      </c>
      <c r="K20" s="223">
        <f>'2568_Rawdata'!G21</f>
        <v>10620</v>
      </c>
      <c r="L20" s="134">
        <f t="shared" si="3"/>
        <v>5308.9380000000001</v>
      </c>
      <c r="M20" s="223">
        <f>'2568_Rawdata'!H21</f>
        <v>10340</v>
      </c>
      <c r="N20" s="134">
        <f t="shared" si="4"/>
        <v>5168.9660000000003</v>
      </c>
      <c r="O20" s="223">
        <f>'2568_Rawdata'!I21</f>
        <v>11280</v>
      </c>
      <c r="P20" s="134">
        <f t="shared" si="5"/>
        <v>5638.8720000000003</v>
      </c>
      <c r="Q20" s="223">
        <f>'2568_Rawdata'!J21</f>
        <v>11520</v>
      </c>
      <c r="R20" s="134">
        <f t="shared" si="6"/>
        <v>5758.848</v>
      </c>
      <c r="S20" s="223">
        <f>'2568_Rawdata'!K21</f>
        <v>15020</v>
      </c>
      <c r="T20" s="134">
        <f t="shared" si="7"/>
        <v>7508.4980000000005</v>
      </c>
      <c r="U20" s="223">
        <f>'2568_Rawdata'!L21</f>
        <v>13680</v>
      </c>
      <c r="V20" s="134">
        <f t="shared" si="8"/>
        <v>6838.6320000000005</v>
      </c>
      <c r="W20" s="223">
        <f>'2568_Rawdata'!M21</f>
        <v>14400</v>
      </c>
      <c r="X20" s="134">
        <f t="shared" si="9"/>
        <v>7198.56</v>
      </c>
      <c r="Y20" s="223">
        <f>'2568_Rawdata'!N21</f>
        <v>14320</v>
      </c>
      <c r="Z20" s="134">
        <f t="shared" si="10"/>
        <v>7158.5680000000002</v>
      </c>
      <c r="AA20" s="223">
        <f>'2568_Rawdata'!O21</f>
        <v>13640</v>
      </c>
      <c r="AB20" s="134">
        <f t="shared" si="11"/>
        <v>6818.6360000000004</v>
      </c>
      <c r="AC20" s="223">
        <f>'2568_Rawdata'!P21</f>
        <v>18800</v>
      </c>
      <c r="AD20" s="134">
        <f t="shared" si="12"/>
        <v>9398.1200000000008</v>
      </c>
      <c r="AE20" s="134">
        <f t="shared" si="0"/>
        <v>151600</v>
      </c>
      <c r="AF20" s="224">
        <f t="shared" si="13"/>
        <v>75784.84</v>
      </c>
    </row>
    <row r="21" spans="1:48" ht="30" customHeight="1" x14ac:dyDescent="0.55000000000000004">
      <c r="A21" s="278" t="s">
        <v>87</v>
      </c>
      <c r="B21" s="288" t="s">
        <v>36</v>
      </c>
      <c r="C21" s="289"/>
      <c r="D21" s="133">
        <v>2.1019999999999999</v>
      </c>
      <c r="E21" s="131" t="s">
        <v>15</v>
      </c>
      <c r="F21" s="131" t="s">
        <v>10</v>
      </c>
      <c r="G21" s="218">
        <f>'2568_Rawdata'!E22</f>
        <v>68</v>
      </c>
      <c r="H21" s="134">
        <f t="shared" si="1"/>
        <v>142.93599999999998</v>
      </c>
      <c r="I21" s="218">
        <f>'2568_Rawdata'!F22</f>
        <v>68</v>
      </c>
      <c r="J21" s="134">
        <f t="shared" si="2"/>
        <v>142.93599999999998</v>
      </c>
      <c r="K21" s="218">
        <f>'2568_Rawdata'!G22</f>
        <v>68</v>
      </c>
      <c r="L21" s="134">
        <f t="shared" si="3"/>
        <v>142.93599999999998</v>
      </c>
      <c r="M21" s="218">
        <f>'2568_Rawdata'!H22</f>
        <v>68</v>
      </c>
      <c r="N21" s="134">
        <f t="shared" si="4"/>
        <v>142.93599999999998</v>
      </c>
      <c r="O21" s="218">
        <f>'2568_Rawdata'!I22</f>
        <v>68</v>
      </c>
      <c r="P21" s="134">
        <f t="shared" si="5"/>
        <v>142.93599999999998</v>
      </c>
      <c r="Q21" s="218">
        <f>'2568_Rawdata'!J22</f>
        <v>68</v>
      </c>
      <c r="R21" s="134">
        <f t="shared" si="6"/>
        <v>142.93599999999998</v>
      </c>
      <c r="S21" s="218">
        <f>'2568_Rawdata'!K22</f>
        <v>68</v>
      </c>
      <c r="T21" s="134">
        <f t="shared" si="7"/>
        <v>142.93599999999998</v>
      </c>
      <c r="U21" s="218">
        <f>'2568_Rawdata'!L22</f>
        <v>68</v>
      </c>
      <c r="V21" s="134">
        <f t="shared" si="8"/>
        <v>142.93599999999998</v>
      </c>
      <c r="W21" s="218">
        <f>'2568_Rawdata'!M22</f>
        <v>68</v>
      </c>
      <c r="X21" s="134">
        <f t="shared" si="9"/>
        <v>142.93599999999998</v>
      </c>
      <c r="Y21" s="218">
        <f>'2568_Rawdata'!N22</f>
        <v>67</v>
      </c>
      <c r="Z21" s="134">
        <f t="shared" si="10"/>
        <v>140.834</v>
      </c>
      <c r="AA21" s="218">
        <f>'2568_Rawdata'!O22</f>
        <v>67</v>
      </c>
      <c r="AB21" s="134">
        <f t="shared" si="11"/>
        <v>140.834</v>
      </c>
      <c r="AC21" s="218">
        <f>'2568_Rawdata'!P22</f>
        <v>67</v>
      </c>
      <c r="AD21" s="134">
        <f t="shared" si="12"/>
        <v>140.834</v>
      </c>
      <c r="AE21" s="134">
        <f t="shared" si="0"/>
        <v>813</v>
      </c>
      <c r="AF21" s="224">
        <f t="shared" si="13"/>
        <v>1708.9259999999997</v>
      </c>
    </row>
    <row r="22" spans="1:48" ht="30" customHeight="1" x14ac:dyDescent="0.55000000000000004">
      <c r="A22" s="278"/>
      <c r="B22" s="288" t="s">
        <v>72</v>
      </c>
      <c r="C22" s="289"/>
      <c r="D22" s="133">
        <v>0.79479999999999995</v>
      </c>
      <c r="E22" s="131" t="s">
        <v>16</v>
      </c>
      <c r="F22" s="131" t="s">
        <v>11</v>
      </c>
      <c r="G22" s="218">
        <v>0</v>
      </c>
      <c r="H22" s="134">
        <f t="shared" si="1"/>
        <v>0</v>
      </c>
      <c r="I22" s="218">
        <v>0</v>
      </c>
      <c r="J22" s="134">
        <f t="shared" si="2"/>
        <v>0</v>
      </c>
      <c r="K22" s="218">
        <v>0</v>
      </c>
      <c r="L22" s="134">
        <f t="shared" si="3"/>
        <v>0</v>
      </c>
      <c r="M22" s="218">
        <v>0</v>
      </c>
      <c r="N22" s="134">
        <f t="shared" si="4"/>
        <v>0</v>
      </c>
      <c r="O22" s="218">
        <v>0</v>
      </c>
      <c r="P22" s="134">
        <f t="shared" si="5"/>
        <v>0</v>
      </c>
      <c r="Q22" s="218">
        <v>0</v>
      </c>
      <c r="R22" s="134">
        <f t="shared" si="6"/>
        <v>0</v>
      </c>
      <c r="S22" s="218">
        <v>0</v>
      </c>
      <c r="T22" s="134">
        <f t="shared" si="7"/>
        <v>0</v>
      </c>
      <c r="U22" s="218">
        <v>0</v>
      </c>
      <c r="V22" s="134">
        <f t="shared" si="8"/>
        <v>0</v>
      </c>
      <c r="W22" s="218">
        <v>0</v>
      </c>
      <c r="X22" s="134">
        <f t="shared" si="9"/>
        <v>0</v>
      </c>
      <c r="Y22" s="218">
        <v>0</v>
      </c>
      <c r="Z22" s="134">
        <f t="shared" si="10"/>
        <v>0</v>
      </c>
      <c r="AA22" s="218">
        <v>0</v>
      </c>
      <c r="AB22" s="134">
        <f t="shared" si="11"/>
        <v>0</v>
      </c>
      <c r="AC22" s="218">
        <v>0</v>
      </c>
      <c r="AD22" s="134">
        <f t="shared" si="12"/>
        <v>0</v>
      </c>
      <c r="AE22" s="134">
        <f t="shared" si="0"/>
        <v>0</v>
      </c>
      <c r="AF22" s="224">
        <f t="shared" si="13"/>
        <v>0</v>
      </c>
    </row>
    <row r="23" spans="1:48" ht="30" customHeight="1" x14ac:dyDescent="0.55000000000000004">
      <c r="A23" s="278"/>
      <c r="B23" s="288" t="s">
        <v>73</v>
      </c>
      <c r="C23" s="289"/>
      <c r="D23" s="133">
        <v>0.54100000000000004</v>
      </c>
      <c r="E23" s="131" t="s">
        <v>16</v>
      </c>
      <c r="F23" s="131" t="s">
        <v>11</v>
      </c>
      <c r="G23" s="248">
        <f>'2568_Rawdata'!E26</f>
        <v>3111.46</v>
      </c>
      <c r="H23" s="134">
        <f t="shared" si="1"/>
        <v>1683.2998600000001</v>
      </c>
      <c r="I23" s="248">
        <f>'2568_Rawdata'!F26</f>
        <v>4265.03</v>
      </c>
      <c r="J23" s="134">
        <f t="shared" si="2"/>
        <v>2307.38123</v>
      </c>
      <c r="K23" s="248">
        <f>'2568_Rawdata'!G26</f>
        <v>5241.38</v>
      </c>
      <c r="L23" s="134">
        <f t="shared" si="3"/>
        <v>2835.5865800000001</v>
      </c>
      <c r="M23" s="248">
        <f>'2568_Rawdata'!H26</f>
        <v>7739.82</v>
      </c>
      <c r="N23" s="134">
        <f t="shared" si="4"/>
        <v>4187.24262</v>
      </c>
      <c r="O23" s="248">
        <f>'2568_Rawdata'!I26</f>
        <v>7957.8600000000006</v>
      </c>
      <c r="P23" s="134">
        <f t="shared" si="5"/>
        <v>4305.2022600000009</v>
      </c>
      <c r="Q23" s="248">
        <f>'2568_Rawdata'!J26</f>
        <v>8240.56</v>
      </c>
      <c r="R23" s="134">
        <f t="shared" si="6"/>
        <v>4458.1429600000001</v>
      </c>
      <c r="S23" s="248">
        <f>'2568_Rawdata'!K26</f>
        <v>5818.17</v>
      </c>
      <c r="T23" s="134">
        <f t="shared" si="7"/>
        <v>3147.6299700000004</v>
      </c>
      <c r="U23" s="248">
        <f>'2568_Rawdata'!L26</f>
        <v>5534.65</v>
      </c>
      <c r="V23" s="134">
        <f t="shared" si="8"/>
        <v>2994.2456499999998</v>
      </c>
      <c r="W23" s="248">
        <f>'2568_Rawdata'!M26</f>
        <v>6066.79</v>
      </c>
      <c r="X23" s="134">
        <f t="shared" si="9"/>
        <v>3282.1333900000004</v>
      </c>
      <c r="Y23" s="248">
        <f>'2568_Rawdata'!N26</f>
        <v>3615.13</v>
      </c>
      <c r="Z23" s="134">
        <f t="shared" si="10"/>
        <v>1955.7853300000002</v>
      </c>
      <c r="AA23" s="248">
        <f>'2568_Rawdata'!O26</f>
        <v>6782.08</v>
      </c>
      <c r="AB23" s="134">
        <f t="shared" si="11"/>
        <v>3669.1052800000002</v>
      </c>
      <c r="AC23" s="248">
        <f>'2568_Rawdata'!P26</f>
        <v>4334.24</v>
      </c>
      <c r="AD23" s="134">
        <f t="shared" si="12"/>
        <v>2344.82384</v>
      </c>
      <c r="AE23" s="134">
        <f t="shared" si="0"/>
        <v>68707.17</v>
      </c>
      <c r="AF23" s="224">
        <f t="shared" si="13"/>
        <v>37170.578970000002</v>
      </c>
    </row>
    <row r="24" spans="1:48" ht="30" customHeight="1" x14ac:dyDescent="0.55000000000000004">
      <c r="A24" s="278"/>
      <c r="B24" s="290" t="s">
        <v>29</v>
      </c>
      <c r="C24" s="291"/>
      <c r="D24" s="133">
        <v>2.3199999999999998</v>
      </c>
      <c r="E24" s="131" t="s">
        <v>15</v>
      </c>
      <c r="F24" s="136" t="s">
        <v>10</v>
      </c>
      <c r="G24" s="223">
        <f>'2568_Rawdata'!E27</f>
        <v>339</v>
      </c>
      <c r="H24" s="134">
        <f t="shared" si="1"/>
        <v>786.4799999999999</v>
      </c>
      <c r="I24" s="223">
        <f>'2568_Rawdata'!F27</f>
        <v>303</v>
      </c>
      <c r="J24" s="134">
        <f t="shared" si="2"/>
        <v>702.95999999999992</v>
      </c>
      <c r="K24" s="223">
        <f>'2568_Rawdata'!G27</f>
        <v>287</v>
      </c>
      <c r="L24" s="134">
        <f t="shared" si="3"/>
        <v>665.83999999999992</v>
      </c>
      <c r="M24" s="223">
        <f>'2568_Rawdata'!H27</f>
        <v>337</v>
      </c>
      <c r="N24" s="134">
        <f t="shared" si="4"/>
        <v>781.83999999999992</v>
      </c>
      <c r="O24" s="223">
        <f>'2568_Rawdata'!I27</f>
        <v>331</v>
      </c>
      <c r="P24" s="134">
        <f t="shared" si="5"/>
        <v>767.92</v>
      </c>
      <c r="Q24" s="223">
        <f>'2568_Rawdata'!J27</f>
        <v>361</v>
      </c>
      <c r="R24" s="134">
        <f t="shared" si="6"/>
        <v>837.52</v>
      </c>
      <c r="S24" s="223">
        <f>'2568_Rawdata'!K27</f>
        <v>445</v>
      </c>
      <c r="T24" s="134">
        <f t="shared" si="7"/>
        <v>1032.3999999999999</v>
      </c>
      <c r="U24" s="223">
        <f>'2568_Rawdata'!L27</f>
        <v>420</v>
      </c>
      <c r="V24" s="134">
        <f t="shared" si="8"/>
        <v>974.4</v>
      </c>
      <c r="W24" s="223">
        <f>'2568_Rawdata'!M27</f>
        <v>532</v>
      </c>
      <c r="X24" s="134">
        <f t="shared" si="9"/>
        <v>1234.24</v>
      </c>
      <c r="Y24" s="223">
        <f>'2568_Rawdata'!N27</f>
        <v>410</v>
      </c>
      <c r="Z24" s="134">
        <f t="shared" si="10"/>
        <v>951.19999999999993</v>
      </c>
      <c r="AA24" s="223">
        <f>'2568_Rawdata'!O27</f>
        <v>355</v>
      </c>
      <c r="AB24" s="134">
        <f t="shared" si="11"/>
        <v>823.59999999999991</v>
      </c>
      <c r="AC24" s="223">
        <f>'2568_Rawdata'!P27</f>
        <v>325</v>
      </c>
      <c r="AD24" s="134">
        <f t="shared" si="12"/>
        <v>754</v>
      </c>
      <c r="AE24" s="134">
        <f t="shared" si="0"/>
        <v>4445</v>
      </c>
      <c r="AF24" s="224">
        <f t="shared" si="13"/>
        <v>10312.4</v>
      </c>
    </row>
    <row r="25" spans="1:48" ht="30" customHeight="1" x14ac:dyDescent="0.55000000000000004">
      <c r="A25" s="278"/>
      <c r="B25" s="292" t="s">
        <v>88</v>
      </c>
      <c r="C25" s="293"/>
      <c r="D25" s="133">
        <v>2.7078000000000002</v>
      </c>
      <c r="E25" s="131" t="s">
        <v>13</v>
      </c>
      <c r="F25" s="131" t="s">
        <v>5</v>
      </c>
      <c r="G25" s="218">
        <v>0</v>
      </c>
      <c r="H25" s="134">
        <f t="shared" ref="H25" si="14">G25*D25</f>
        <v>0</v>
      </c>
      <c r="I25" s="218">
        <v>0</v>
      </c>
      <c r="J25" s="134">
        <f t="shared" ref="J25" si="15">I25*D25</f>
        <v>0</v>
      </c>
      <c r="K25" s="218">
        <v>0</v>
      </c>
      <c r="L25" s="134">
        <f t="shared" ref="L25" si="16">K25*D25</f>
        <v>0</v>
      </c>
      <c r="M25" s="218">
        <v>0</v>
      </c>
      <c r="N25" s="134">
        <f t="shared" ref="N25" si="17">M25*D25</f>
        <v>0</v>
      </c>
      <c r="O25" s="218">
        <v>0</v>
      </c>
      <c r="P25" s="134">
        <f t="shared" ref="P25" si="18">O25*D25</f>
        <v>0</v>
      </c>
      <c r="Q25" s="218">
        <v>0</v>
      </c>
      <c r="R25" s="134">
        <f t="shared" ref="R25" si="19">Q25*D25</f>
        <v>0</v>
      </c>
      <c r="S25" s="218">
        <v>0</v>
      </c>
      <c r="T25" s="134">
        <f t="shared" ref="T25" si="20">S25*D25</f>
        <v>0</v>
      </c>
      <c r="U25" s="218">
        <v>0</v>
      </c>
      <c r="V25" s="134">
        <f t="shared" ref="V25" si="21">U25*D25</f>
        <v>0</v>
      </c>
      <c r="W25" s="218">
        <v>0</v>
      </c>
      <c r="X25" s="134">
        <f t="shared" ref="X25" si="22">W25*D25</f>
        <v>0</v>
      </c>
      <c r="Y25" s="218">
        <v>0</v>
      </c>
      <c r="Z25" s="134">
        <f t="shared" ref="Z25" si="23">Y25*D25</f>
        <v>0</v>
      </c>
      <c r="AA25" s="218">
        <v>0</v>
      </c>
      <c r="AB25" s="134">
        <f t="shared" ref="AB25" si="24">AA25*D25</f>
        <v>0</v>
      </c>
      <c r="AC25" s="218">
        <v>0</v>
      </c>
      <c r="AD25" s="134">
        <f t="shared" ref="AD25" si="25">AC25*D25</f>
        <v>0</v>
      </c>
      <c r="AE25" s="134">
        <f t="shared" si="0"/>
        <v>0</v>
      </c>
      <c r="AF25" s="224">
        <f t="shared" si="13"/>
        <v>0</v>
      </c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U25" s="115"/>
      <c r="AV25" s="115"/>
    </row>
    <row r="26" spans="1:48" ht="30" customHeight="1" x14ac:dyDescent="0.55000000000000004">
      <c r="A26" s="281" t="s">
        <v>28</v>
      </c>
      <c r="B26" s="281"/>
      <c r="C26" s="281"/>
      <c r="D26" s="281"/>
      <c r="E26" s="281"/>
      <c r="F26" s="281"/>
      <c r="G26" s="218"/>
      <c r="H26" s="227">
        <f>SUM(H6:H25)</f>
        <v>7511.8067971627997</v>
      </c>
      <c r="I26" s="221"/>
      <c r="J26" s="227">
        <f t="shared" ref="J26:AF26" si="26">SUM(J6:J25)</f>
        <v>7607.4331391611995</v>
      </c>
      <c r="K26" s="221"/>
      <c r="L26" s="227">
        <f t="shared" si="26"/>
        <v>9271.4374294075715</v>
      </c>
      <c r="M26" s="221"/>
      <c r="N26" s="227">
        <f t="shared" si="26"/>
        <v>10348.483899691601</v>
      </c>
      <c r="O26" s="221"/>
      <c r="P26" s="227">
        <f t="shared" si="26"/>
        <v>11007.3260238569</v>
      </c>
      <c r="Q26" s="221"/>
      <c r="R26" s="227">
        <f t="shared" si="26"/>
        <v>11288.5832413473</v>
      </c>
      <c r="S26" s="221"/>
      <c r="T26" s="227">
        <f t="shared" si="26"/>
        <v>12283.663536948101</v>
      </c>
      <c r="U26" s="221"/>
      <c r="V26" s="227">
        <f t="shared" si="26"/>
        <v>11275.306042669999</v>
      </c>
      <c r="W26" s="221"/>
      <c r="X26" s="227">
        <f t="shared" si="26"/>
        <v>12092.229918747</v>
      </c>
      <c r="Y26" s="221"/>
      <c r="Z26" s="227">
        <f t="shared" si="26"/>
        <v>10558.153928606471</v>
      </c>
      <c r="AA26" s="221"/>
      <c r="AB26" s="227">
        <f t="shared" si="26"/>
        <v>11452.175280000001</v>
      </c>
      <c r="AC26" s="221"/>
      <c r="AD26" s="227">
        <f t="shared" si="26"/>
        <v>13127.59443616341</v>
      </c>
      <c r="AE26" s="134">
        <f t="shared" si="0"/>
        <v>0</v>
      </c>
      <c r="AF26" s="226">
        <f t="shared" si="26"/>
        <v>127824.19367376235</v>
      </c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U26" s="115"/>
      <c r="AV26" s="115"/>
    </row>
    <row r="27" spans="1:48" ht="30" customHeight="1" x14ac:dyDescent="0.55000000000000004">
      <c r="A27" s="169"/>
      <c r="B27" s="137"/>
      <c r="C27" s="137"/>
      <c r="D27" s="137"/>
      <c r="E27" s="137"/>
      <c r="F27" s="137"/>
      <c r="G27" s="138"/>
      <c r="H27" s="139"/>
      <c r="I27" s="139"/>
      <c r="J27" s="139"/>
      <c r="K27" s="139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H27" s="115"/>
      <c r="AI27" s="115"/>
      <c r="AJ27" s="115"/>
      <c r="AK27" s="115"/>
      <c r="AL27" s="115"/>
      <c r="AM27" s="115"/>
      <c r="AN27" s="115"/>
      <c r="AO27" s="115"/>
      <c r="AP27" s="115"/>
      <c r="AQ27" s="115"/>
      <c r="AR27" s="115"/>
      <c r="AS27" s="115"/>
      <c r="AU27" s="115"/>
      <c r="AV27" s="115"/>
    </row>
    <row r="28" spans="1:48" s="114" customFormat="1" ht="30" customHeight="1" x14ac:dyDescent="0.2">
      <c r="B28" s="157" t="s">
        <v>84</v>
      </c>
      <c r="C28" s="115" t="s">
        <v>198</v>
      </c>
      <c r="G28" s="116"/>
      <c r="H28" s="117"/>
      <c r="K28" s="118"/>
    </row>
    <row r="29" spans="1:48" ht="30" customHeight="1" x14ac:dyDescent="0.2">
      <c r="C29" s="115" t="s">
        <v>222</v>
      </c>
      <c r="L29" s="117"/>
      <c r="M29" s="117"/>
      <c r="N29" s="117"/>
      <c r="O29" s="117"/>
      <c r="Q29" s="117"/>
      <c r="R29" s="117"/>
      <c r="S29" s="117"/>
      <c r="T29" s="117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U29" s="115"/>
      <c r="AV29" s="115"/>
    </row>
    <row r="30" spans="1:48" ht="30" customHeight="1" x14ac:dyDescent="0.2">
      <c r="C30" s="122" t="s">
        <v>199</v>
      </c>
      <c r="L30" s="117"/>
      <c r="M30" s="117"/>
      <c r="N30" s="117"/>
      <c r="O30" s="117"/>
      <c r="Q30" s="117"/>
      <c r="R30" s="117"/>
      <c r="S30" s="117"/>
      <c r="T30" s="117"/>
      <c r="AH30" s="115"/>
      <c r="AI30" s="115"/>
      <c r="AJ30" s="115"/>
      <c r="AK30" s="115"/>
      <c r="AL30" s="115"/>
      <c r="AM30" s="115"/>
      <c r="AN30" s="115"/>
      <c r="AO30" s="115"/>
      <c r="AP30" s="115"/>
      <c r="AQ30" s="115"/>
      <c r="AR30" s="115"/>
      <c r="AS30" s="115"/>
      <c r="AU30" s="115"/>
      <c r="AV30" s="115"/>
    </row>
    <row r="31" spans="1:48" ht="30" customHeight="1" x14ac:dyDescent="0.2">
      <c r="C31" s="122" t="s">
        <v>223</v>
      </c>
      <c r="L31" s="117"/>
      <c r="M31" s="117"/>
      <c r="N31" s="117"/>
      <c r="O31" s="117"/>
      <c r="Q31" s="117"/>
      <c r="R31" s="117"/>
      <c r="S31" s="117"/>
      <c r="T31" s="117"/>
      <c r="AH31" s="115"/>
      <c r="AI31" s="115"/>
      <c r="AJ31" s="115"/>
      <c r="AK31" s="115"/>
      <c r="AL31" s="115"/>
      <c r="AM31" s="115"/>
      <c r="AN31" s="115"/>
      <c r="AO31" s="115"/>
      <c r="AP31" s="115"/>
      <c r="AQ31" s="115"/>
      <c r="AR31" s="115"/>
      <c r="AS31" s="115"/>
      <c r="AU31" s="115"/>
      <c r="AV31" s="115"/>
    </row>
    <row r="32" spans="1:48" ht="30" customHeight="1" x14ac:dyDescent="0.2">
      <c r="C32" s="122" t="s">
        <v>201</v>
      </c>
      <c r="L32" s="117"/>
      <c r="M32" s="117"/>
      <c r="N32" s="117"/>
      <c r="O32" s="117"/>
      <c r="Q32" s="117"/>
      <c r="R32" s="117"/>
      <c r="S32" s="117"/>
      <c r="T32" s="117"/>
      <c r="AH32" s="115"/>
      <c r="AI32" s="115"/>
      <c r="AJ32" s="115"/>
      <c r="AK32" s="115"/>
      <c r="AL32" s="115"/>
      <c r="AM32" s="115"/>
      <c r="AN32" s="115"/>
      <c r="AO32" s="115"/>
      <c r="AP32" s="115"/>
      <c r="AQ32" s="115"/>
      <c r="AR32" s="115"/>
      <c r="AS32" s="115"/>
      <c r="AU32" s="115"/>
      <c r="AV32" s="115"/>
    </row>
    <row r="33" spans="1:48" ht="30" customHeight="1" x14ac:dyDescent="0.2">
      <c r="C33" s="122" t="s">
        <v>202</v>
      </c>
      <c r="L33" s="123"/>
      <c r="M33" s="124"/>
      <c r="N33" s="125"/>
      <c r="O33" s="123"/>
      <c r="Q33" s="123"/>
      <c r="R33" s="124"/>
      <c r="S33" s="125"/>
      <c r="T33" s="123"/>
      <c r="AH33" s="115"/>
      <c r="AI33" s="115"/>
      <c r="AJ33" s="115"/>
      <c r="AK33" s="115"/>
      <c r="AL33" s="115"/>
      <c r="AM33" s="115"/>
      <c r="AN33" s="115"/>
      <c r="AO33" s="115"/>
      <c r="AP33" s="115"/>
      <c r="AQ33" s="115"/>
      <c r="AR33" s="115"/>
      <c r="AS33" s="115"/>
      <c r="AU33" s="115"/>
      <c r="AV33" s="115"/>
    </row>
    <row r="34" spans="1:48" ht="30" customHeight="1" x14ac:dyDescent="0.2">
      <c r="C34" s="122" t="s">
        <v>203</v>
      </c>
      <c r="L34" s="123"/>
      <c r="M34" s="124"/>
      <c r="N34" s="125"/>
      <c r="O34" s="123"/>
      <c r="Q34" s="123"/>
      <c r="R34" s="124"/>
      <c r="S34" s="125"/>
      <c r="T34" s="123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  <c r="AR34" s="115"/>
      <c r="AS34" s="115"/>
      <c r="AU34" s="115"/>
      <c r="AV34" s="115"/>
    </row>
    <row r="35" spans="1:48" ht="30" customHeight="1" x14ac:dyDescent="0.2">
      <c r="C35" s="115" t="s">
        <v>204</v>
      </c>
      <c r="L35" s="123"/>
      <c r="M35" s="124"/>
      <c r="N35" s="125"/>
      <c r="O35" s="123"/>
      <c r="Q35" s="123"/>
      <c r="R35" s="124"/>
      <c r="S35" s="125"/>
      <c r="T35" s="123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  <c r="AR35" s="115"/>
      <c r="AS35" s="115"/>
      <c r="AU35" s="115"/>
      <c r="AV35" s="115"/>
    </row>
    <row r="36" spans="1:48" ht="30" customHeight="1" x14ac:dyDescent="0.2">
      <c r="L36" s="123"/>
      <c r="M36" s="124"/>
      <c r="N36" s="125"/>
      <c r="O36" s="123"/>
      <c r="Q36" s="123"/>
      <c r="R36" s="124"/>
      <c r="S36" s="125"/>
      <c r="T36" s="123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U36" s="115"/>
      <c r="AV36" s="115"/>
    </row>
    <row r="37" spans="1:48" ht="30" customHeight="1" x14ac:dyDescent="0.55000000000000004">
      <c r="C37" s="126" t="s">
        <v>205</v>
      </c>
      <c r="D37" s="279" t="s">
        <v>206</v>
      </c>
      <c r="E37" s="279"/>
      <c r="F37" s="280" t="s">
        <v>207</v>
      </c>
      <c r="G37" s="280"/>
      <c r="K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U37" s="115"/>
      <c r="AV37" s="115"/>
    </row>
    <row r="38" spans="1:48" ht="30" customHeight="1" x14ac:dyDescent="0.2">
      <c r="C38" s="112" t="s">
        <v>82</v>
      </c>
      <c r="D38" s="112" t="s">
        <v>247</v>
      </c>
      <c r="E38" s="112" t="s">
        <v>224</v>
      </c>
      <c r="F38" s="112" t="s">
        <v>247</v>
      </c>
      <c r="G38" s="112" t="s">
        <v>224</v>
      </c>
      <c r="K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U38" s="115"/>
      <c r="AV38" s="115"/>
    </row>
    <row r="39" spans="1:48" ht="30" customHeight="1" x14ac:dyDescent="0.2">
      <c r="C39" s="127" t="s">
        <v>4</v>
      </c>
      <c r="D39" s="128">
        <f>'สรุปการคำนวณ ปี 2567'!C38</f>
        <v>2.01429200022549</v>
      </c>
      <c r="E39" s="128">
        <f>(SUM(AF8:AF19))/1000</f>
        <v>2.8474487037623502</v>
      </c>
      <c r="F39" s="128">
        <f>D39*100/$D$42</f>
        <v>1.6043780543773951</v>
      </c>
      <c r="G39" s="128">
        <f>(E39*100)/$E$42</f>
        <v>2.2276289190055167</v>
      </c>
      <c r="K39" s="115"/>
      <c r="AH39" s="115"/>
      <c r="AI39" s="115"/>
      <c r="AJ39" s="115"/>
      <c r="AK39" s="115"/>
      <c r="AL39" s="115"/>
      <c r="AM39" s="115"/>
      <c r="AN39" s="115"/>
      <c r="AO39" s="115"/>
      <c r="AP39" s="115"/>
      <c r="AQ39" s="115"/>
      <c r="AR39" s="115"/>
      <c r="AS39" s="115"/>
      <c r="AU39" s="115"/>
      <c r="AV39" s="115"/>
    </row>
    <row r="40" spans="1:48" ht="30" customHeight="1" x14ac:dyDescent="0.2">
      <c r="C40" s="127" t="s">
        <v>6</v>
      </c>
      <c r="D40" s="128">
        <f>'สรุปการคำนวณ ปี 2567'!C39</f>
        <v>71.475701999999984</v>
      </c>
      <c r="E40" s="128">
        <f>$AF$20/1000</f>
        <v>75.784840000000003</v>
      </c>
      <c r="F40" s="128">
        <f t="shared" ref="F40:F42" si="27">D40*100/$D$42</f>
        <v>56.930200634853968</v>
      </c>
      <c r="G40" s="128">
        <f>(E40*100)/$E$42</f>
        <v>59.288338006982372</v>
      </c>
      <c r="K40" s="115"/>
      <c r="AH40" s="115"/>
      <c r="AI40" s="115"/>
      <c r="AJ40" s="115"/>
      <c r="AK40" s="115"/>
      <c r="AL40" s="115"/>
      <c r="AM40" s="115"/>
      <c r="AN40" s="115"/>
      <c r="AO40" s="115"/>
      <c r="AP40" s="115"/>
      <c r="AQ40" s="115"/>
      <c r="AR40" s="115"/>
      <c r="AS40" s="115"/>
      <c r="AU40" s="115"/>
      <c r="AV40" s="115"/>
    </row>
    <row r="41" spans="1:48" ht="30" customHeight="1" x14ac:dyDescent="0.2">
      <c r="C41" s="127" t="s">
        <v>9</v>
      </c>
      <c r="D41" s="128">
        <f>'สรุปการคำนวณ ปี 2567'!C40</f>
        <v>52.059716352000002</v>
      </c>
      <c r="E41" s="128">
        <f>SUM(AF21:AF24)/1000</f>
        <v>49.191904970000003</v>
      </c>
      <c r="F41" s="128">
        <f t="shared" si="27"/>
        <v>41.46542131076864</v>
      </c>
      <c r="G41" s="128">
        <f>(E41*100)/$E$42</f>
        <v>38.484033074012117</v>
      </c>
      <c r="K41" s="115"/>
      <c r="AH41" s="115"/>
      <c r="AI41" s="115"/>
      <c r="AJ41" s="115"/>
      <c r="AK41" s="115"/>
      <c r="AL41" s="115"/>
      <c r="AM41" s="115"/>
      <c r="AN41" s="115"/>
      <c r="AO41" s="115"/>
      <c r="AP41" s="115"/>
      <c r="AQ41" s="115"/>
      <c r="AR41" s="115"/>
      <c r="AS41" s="115"/>
      <c r="AU41" s="115"/>
      <c r="AV41" s="115"/>
    </row>
    <row r="42" spans="1:48" ht="30" customHeight="1" x14ac:dyDescent="0.2">
      <c r="A42" s="170"/>
      <c r="B42" s="129"/>
      <c r="C42" s="127" t="s">
        <v>28</v>
      </c>
      <c r="D42" s="128">
        <f>SUM(D39:D41)</f>
        <v>125.54971035222547</v>
      </c>
      <c r="E42" s="128">
        <f>SUM(E39:E41)</f>
        <v>127.82419367376235</v>
      </c>
      <c r="F42" s="128">
        <f t="shared" si="27"/>
        <v>100.00000000000001</v>
      </c>
      <c r="G42" s="128">
        <f>(E42*100)/$E$42</f>
        <v>100</v>
      </c>
      <c r="K42" s="115"/>
      <c r="AH42" s="115"/>
      <c r="AI42" s="115"/>
      <c r="AJ42" s="115"/>
      <c r="AK42" s="115"/>
      <c r="AL42" s="115"/>
      <c r="AM42" s="115"/>
      <c r="AN42" s="115"/>
      <c r="AO42" s="115"/>
      <c r="AP42" s="115"/>
      <c r="AQ42" s="115"/>
      <c r="AR42" s="115"/>
      <c r="AS42" s="115"/>
      <c r="AU42" s="115"/>
      <c r="AV42" s="115"/>
    </row>
    <row r="43" spans="1:48" ht="30" customHeight="1" x14ac:dyDescent="0.2">
      <c r="A43" s="170"/>
      <c r="B43" s="129"/>
      <c r="C43" s="124"/>
      <c r="K43" s="115"/>
      <c r="AH43" s="115"/>
      <c r="AI43" s="115"/>
      <c r="AJ43" s="115"/>
      <c r="AK43" s="115"/>
      <c r="AL43" s="115"/>
      <c r="AM43" s="115"/>
      <c r="AN43" s="115"/>
      <c r="AO43" s="115"/>
      <c r="AP43" s="115"/>
      <c r="AQ43" s="115"/>
      <c r="AR43" s="115"/>
      <c r="AS43" s="115"/>
      <c r="AU43" s="115"/>
      <c r="AV43" s="115"/>
    </row>
    <row r="44" spans="1:48" ht="30" customHeight="1" x14ac:dyDescent="0.2">
      <c r="A44" s="170"/>
      <c r="B44" s="129"/>
      <c r="C44" s="124"/>
      <c r="K44" s="115"/>
      <c r="AH44" s="115"/>
      <c r="AI44" s="115"/>
      <c r="AJ44" s="115"/>
      <c r="AK44" s="115"/>
      <c r="AL44" s="115"/>
      <c r="AM44" s="115"/>
      <c r="AN44" s="115"/>
      <c r="AO44" s="115"/>
      <c r="AP44" s="115"/>
      <c r="AQ44" s="115"/>
      <c r="AR44" s="115"/>
      <c r="AS44" s="115"/>
      <c r="AU44" s="115"/>
      <c r="AV44" s="115"/>
    </row>
    <row r="45" spans="1:48" ht="30" customHeight="1" x14ac:dyDescent="0.2">
      <c r="K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U45" s="115"/>
      <c r="AV45" s="115"/>
    </row>
    <row r="46" spans="1:48" ht="30" customHeight="1" x14ac:dyDescent="0.2">
      <c r="K46" s="115"/>
      <c r="AT46" s="120"/>
    </row>
    <row r="47" spans="1:48" ht="30" customHeight="1" x14ac:dyDescent="0.2">
      <c r="C47" s="294" t="s">
        <v>246</v>
      </c>
      <c r="D47" s="294"/>
      <c r="E47" s="294"/>
      <c r="F47" s="294"/>
      <c r="G47" s="294"/>
      <c r="H47" s="294"/>
      <c r="I47" s="294"/>
      <c r="J47" s="294"/>
      <c r="K47" s="294"/>
      <c r="L47" s="294"/>
      <c r="M47" s="294"/>
      <c r="N47" s="294"/>
      <c r="O47" s="294"/>
      <c r="P47" s="294"/>
      <c r="Q47" s="294"/>
      <c r="AT47" s="120"/>
    </row>
    <row r="48" spans="1:48" ht="30" customHeight="1" x14ac:dyDescent="0.5">
      <c r="A48" s="171"/>
      <c r="B48" s="140"/>
      <c r="C48" s="295"/>
      <c r="D48" s="295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AH48" s="115"/>
      <c r="AI48" s="115"/>
      <c r="AJ48" s="115"/>
      <c r="AK48" s="115"/>
      <c r="AL48" s="115"/>
      <c r="AM48" s="115"/>
      <c r="AN48" s="115"/>
      <c r="AO48" s="115"/>
      <c r="AP48" s="115"/>
      <c r="AQ48" s="115"/>
      <c r="AR48" s="115"/>
      <c r="AS48" s="115"/>
      <c r="AU48" s="115"/>
      <c r="AV48" s="115"/>
    </row>
    <row r="49" spans="1:48" ht="30" customHeight="1" x14ac:dyDescent="0.55000000000000004">
      <c r="A49" s="172"/>
      <c r="B49" s="141"/>
      <c r="C49" s="142" t="s">
        <v>17</v>
      </c>
      <c r="D49" s="143" t="s">
        <v>18</v>
      </c>
      <c r="E49" s="143" t="s">
        <v>19</v>
      </c>
      <c r="F49" s="143" t="s">
        <v>211</v>
      </c>
      <c r="G49" s="143" t="s">
        <v>21</v>
      </c>
      <c r="H49" s="144" t="s">
        <v>70</v>
      </c>
      <c r="I49" s="143" t="s">
        <v>71</v>
      </c>
      <c r="J49" s="143" t="s">
        <v>23</v>
      </c>
      <c r="K49" s="143" t="s">
        <v>212</v>
      </c>
      <c r="L49" s="143" t="s">
        <v>25</v>
      </c>
      <c r="M49" s="143" t="s">
        <v>26</v>
      </c>
      <c r="N49" s="143" t="s">
        <v>22</v>
      </c>
      <c r="O49" s="143" t="s">
        <v>27</v>
      </c>
      <c r="P49" s="143" t="s">
        <v>28</v>
      </c>
      <c r="Q49" s="143" t="s">
        <v>213</v>
      </c>
      <c r="Y49" s="114"/>
      <c r="Z49" s="114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U49" s="115"/>
      <c r="AV49" s="115"/>
    </row>
    <row r="50" spans="1:48" ht="48" x14ac:dyDescent="0.55000000000000004">
      <c r="A50" s="172"/>
      <c r="B50" s="141"/>
      <c r="C50" s="145" t="s">
        <v>279</v>
      </c>
      <c r="D50" s="146">
        <f>H8</f>
        <v>0</v>
      </c>
      <c r="E50" s="147">
        <f>J8</f>
        <v>0</v>
      </c>
      <c r="F50" s="147">
        <f>L8</f>
        <v>0</v>
      </c>
      <c r="G50" s="147">
        <f>N8</f>
        <v>0</v>
      </c>
      <c r="H50" s="147">
        <f>P8</f>
        <v>0</v>
      </c>
      <c r="I50" s="147">
        <f>R8</f>
        <v>0</v>
      </c>
      <c r="J50" s="147">
        <f>T8</f>
        <v>0</v>
      </c>
      <c r="K50" s="147">
        <f>V8</f>
        <v>82.831313842200004</v>
      </c>
      <c r="L50" s="147">
        <f>X8</f>
        <v>0</v>
      </c>
      <c r="M50" s="147">
        <f>Z8</f>
        <v>0</v>
      </c>
      <c r="N50" s="147">
        <f>AB8</f>
        <v>0</v>
      </c>
      <c r="O50" s="147">
        <f>AD8</f>
        <v>0</v>
      </c>
      <c r="P50" s="147">
        <f t="shared" ref="P50:P68" si="28">SUM(D50:O50)</f>
        <v>82.831313842200004</v>
      </c>
      <c r="Q50" s="147">
        <f t="shared" ref="Q50:Q68" si="29">AVERAGE(D50:O50)</f>
        <v>6.9026094868500003</v>
      </c>
      <c r="Y50" s="114"/>
      <c r="Z50" s="114"/>
      <c r="AH50" s="115"/>
      <c r="AI50" s="115"/>
      <c r="AJ50" s="115"/>
      <c r="AK50" s="115"/>
      <c r="AL50" s="115"/>
      <c r="AM50" s="115"/>
      <c r="AN50" s="115"/>
      <c r="AO50" s="115"/>
      <c r="AP50" s="115"/>
      <c r="AQ50" s="115"/>
      <c r="AR50" s="115"/>
      <c r="AS50" s="115"/>
      <c r="AU50" s="115"/>
      <c r="AV50" s="115"/>
    </row>
    <row r="51" spans="1:48" ht="48" x14ac:dyDescent="0.55000000000000004">
      <c r="A51" s="172"/>
      <c r="B51" s="141"/>
      <c r="C51" s="145" t="s">
        <v>283</v>
      </c>
      <c r="D51" s="146">
        <f>H9</f>
        <v>0</v>
      </c>
      <c r="E51" s="147">
        <f>J9</f>
        <v>0</v>
      </c>
      <c r="F51" s="147">
        <f>L9</f>
        <v>60.252357350399997</v>
      </c>
      <c r="G51" s="147">
        <f>N9</f>
        <v>67.499279691599995</v>
      </c>
      <c r="H51" s="147">
        <f>P9</f>
        <v>61.259482509599998</v>
      </c>
      <c r="I51" s="147">
        <f>R9</f>
        <v>0</v>
      </c>
      <c r="J51" s="147">
        <f>T9</f>
        <v>66.689200759199991</v>
      </c>
      <c r="K51" s="147">
        <f>V9</f>
        <v>67.871478119999992</v>
      </c>
      <c r="L51" s="147">
        <f>X9</f>
        <v>66.689200759199991</v>
      </c>
      <c r="M51" s="147">
        <f>Z9</f>
        <v>0</v>
      </c>
      <c r="N51" s="147">
        <f>AB9</f>
        <v>0</v>
      </c>
      <c r="O51" s="147">
        <f>AD9</f>
        <v>0</v>
      </c>
      <c r="P51" s="147">
        <f t="shared" si="28"/>
        <v>390.26099918999995</v>
      </c>
      <c r="Q51" s="147">
        <f t="shared" si="29"/>
        <v>32.521749932499993</v>
      </c>
      <c r="Y51" s="114"/>
      <c r="Z51" s="114"/>
      <c r="AH51" s="115"/>
      <c r="AI51" s="115"/>
      <c r="AJ51" s="115"/>
      <c r="AK51" s="115"/>
      <c r="AL51" s="115"/>
      <c r="AM51" s="115"/>
      <c r="AN51" s="115"/>
      <c r="AO51" s="115"/>
      <c r="AP51" s="115"/>
      <c r="AQ51" s="115"/>
      <c r="AR51" s="115"/>
      <c r="AS51" s="115"/>
      <c r="AU51" s="115"/>
      <c r="AV51" s="115"/>
    </row>
    <row r="52" spans="1:48" ht="24" x14ac:dyDescent="0.55000000000000004">
      <c r="A52" s="172"/>
      <c r="B52" s="141"/>
      <c r="C52" s="145" t="s">
        <v>285</v>
      </c>
      <c r="D52" s="147">
        <f t="shared" ref="D52:D65" si="30">H12</f>
        <v>195.24199748040002</v>
      </c>
      <c r="E52" s="147">
        <f t="shared" ref="E52:E65" si="31">J12</f>
        <v>0</v>
      </c>
      <c r="F52" s="147">
        <f t="shared" ref="F52:F65" si="32">L12</f>
        <v>162.69709686165001</v>
      </c>
      <c r="G52" s="147">
        <f t="shared" ref="G52:G65" si="33">N12</f>
        <v>0</v>
      </c>
      <c r="H52" s="147">
        <f t="shared" ref="H52:H65" si="34">P12</f>
        <v>0</v>
      </c>
      <c r="I52" s="147">
        <f t="shared" ref="I52:I65" si="35">R12</f>
        <v>0</v>
      </c>
      <c r="J52" s="147">
        <f t="shared" ref="J52:J65" si="36">T12</f>
        <v>287.65581212160004</v>
      </c>
      <c r="K52" s="147">
        <f t="shared" ref="K52:K65" si="37">V12</f>
        <v>167.67132798780003</v>
      </c>
      <c r="L52" s="147">
        <f t="shared" ref="L52:L65" si="38">X12</f>
        <v>167.67132798780003</v>
      </c>
      <c r="M52" s="147">
        <f t="shared" ref="M52:M65" si="39">Z12</f>
        <v>338.03668859103004</v>
      </c>
      <c r="N52" s="147">
        <f t="shared" ref="N52:N65" si="40">AB12</f>
        <v>0</v>
      </c>
      <c r="O52" s="147">
        <f t="shared" ref="O52:O65" si="41">AD12</f>
        <v>482.86766274669003</v>
      </c>
      <c r="P52" s="147">
        <f t="shared" si="28"/>
        <v>1801.8419137769702</v>
      </c>
      <c r="Q52" s="147">
        <f t="shared" si="29"/>
        <v>150.15349281474752</v>
      </c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U52" s="115"/>
      <c r="AV52" s="115"/>
    </row>
    <row r="53" spans="1:48" ht="24" x14ac:dyDescent="0.55000000000000004">
      <c r="A53" s="172"/>
      <c r="B53" s="141"/>
      <c r="C53" s="145" t="s">
        <v>286</v>
      </c>
      <c r="D53" s="147">
        <f t="shared" si="30"/>
        <v>13.458939682399997</v>
      </c>
      <c r="E53" s="147">
        <f t="shared" si="31"/>
        <v>75.031909161199991</v>
      </c>
      <c r="F53" s="147">
        <f t="shared" si="32"/>
        <v>6.7384275381599981</v>
      </c>
      <c r="G53" s="147">
        <f t="shared" si="33"/>
        <v>0</v>
      </c>
      <c r="H53" s="147">
        <f t="shared" si="34"/>
        <v>0</v>
      </c>
      <c r="I53" s="147">
        <f t="shared" si="35"/>
        <v>0</v>
      </c>
      <c r="J53" s="147">
        <f t="shared" si="36"/>
        <v>6.7182727199999981</v>
      </c>
      <c r="K53" s="147">
        <f t="shared" si="37"/>
        <v>6.7182727199999981</v>
      </c>
      <c r="L53" s="147">
        <f t="shared" si="38"/>
        <v>0</v>
      </c>
      <c r="M53" s="147">
        <f t="shared" si="39"/>
        <v>13.729910015439998</v>
      </c>
      <c r="N53" s="147">
        <f t="shared" si="40"/>
        <v>0</v>
      </c>
      <c r="O53" s="147">
        <f t="shared" si="41"/>
        <v>6.9489334167199992</v>
      </c>
      <c r="P53" s="147">
        <f t="shared" si="28"/>
        <v>129.34466525392</v>
      </c>
      <c r="Q53" s="147">
        <f t="shared" si="29"/>
        <v>10.778722104493333</v>
      </c>
      <c r="AH53" s="115"/>
      <c r="AI53" s="115"/>
      <c r="AJ53" s="115"/>
      <c r="AK53" s="115"/>
      <c r="AL53" s="115"/>
      <c r="AM53" s="115"/>
      <c r="AN53" s="115"/>
      <c r="AO53" s="115"/>
      <c r="AP53" s="115"/>
      <c r="AQ53" s="115"/>
      <c r="AR53" s="115"/>
      <c r="AS53" s="115"/>
      <c r="AU53" s="115"/>
      <c r="AV53" s="115"/>
    </row>
    <row r="54" spans="1:48" ht="30" customHeight="1" x14ac:dyDescent="0.55000000000000004">
      <c r="A54" s="172"/>
      <c r="B54" s="141"/>
      <c r="C54" s="145" t="s">
        <v>289</v>
      </c>
      <c r="D54" s="147">
        <f t="shared" si="30"/>
        <v>0</v>
      </c>
      <c r="E54" s="147">
        <f t="shared" si="31"/>
        <v>0</v>
      </c>
      <c r="F54" s="147">
        <f t="shared" si="32"/>
        <v>88.448967657360001</v>
      </c>
      <c r="G54" s="147">
        <f t="shared" si="33"/>
        <v>0</v>
      </c>
      <c r="H54" s="147">
        <f t="shared" si="34"/>
        <v>91.136281347300013</v>
      </c>
      <c r="I54" s="147">
        <f t="shared" si="35"/>
        <v>91.136281347300013</v>
      </c>
      <c r="J54" s="147">
        <f t="shared" si="36"/>
        <v>91.136281347300013</v>
      </c>
      <c r="K54" s="147">
        <f t="shared" si="37"/>
        <v>0</v>
      </c>
      <c r="L54" s="147">
        <f t="shared" si="38"/>
        <v>0</v>
      </c>
      <c r="M54" s="147">
        <f t="shared" si="39"/>
        <v>0</v>
      </c>
      <c r="N54" s="147">
        <f t="shared" si="40"/>
        <v>0</v>
      </c>
      <c r="O54" s="147">
        <f t="shared" si="41"/>
        <v>0</v>
      </c>
      <c r="P54" s="147">
        <f t="shared" si="28"/>
        <v>361.85781169926008</v>
      </c>
      <c r="Q54" s="147">
        <f t="shared" si="29"/>
        <v>30.154817641605007</v>
      </c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115"/>
      <c r="AS54" s="115"/>
      <c r="AU54" s="115"/>
      <c r="AV54" s="115"/>
    </row>
    <row r="55" spans="1:48" ht="30" customHeight="1" x14ac:dyDescent="0.55000000000000004">
      <c r="A55" s="172"/>
      <c r="B55" s="141"/>
      <c r="C55" s="145" t="s">
        <v>208</v>
      </c>
      <c r="D55" s="147">
        <f t="shared" si="30"/>
        <v>0</v>
      </c>
      <c r="E55" s="147">
        <f t="shared" si="31"/>
        <v>0</v>
      </c>
      <c r="F55" s="147">
        <f t="shared" si="32"/>
        <v>0</v>
      </c>
      <c r="G55" s="147">
        <f t="shared" si="33"/>
        <v>0</v>
      </c>
      <c r="H55" s="147">
        <f t="shared" si="34"/>
        <v>0</v>
      </c>
      <c r="I55" s="147">
        <f t="shared" si="35"/>
        <v>0</v>
      </c>
      <c r="J55" s="147">
        <f t="shared" si="36"/>
        <v>0</v>
      </c>
      <c r="K55" s="147">
        <f t="shared" si="37"/>
        <v>0</v>
      </c>
      <c r="L55" s="147">
        <f t="shared" si="38"/>
        <v>0</v>
      </c>
      <c r="M55" s="147">
        <f t="shared" si="39"/>
        <v>0</v>
      </c>
      <c r="N55" s="147">
        <f t="shared" si="40"/>
        <v>0</v>
      </c>
      <c r="O55" s="147">
        <f t="shared" si="41"/>
        <v>0</v>
      </c>
      <c r="P55" s="147">
        <f t="shared" si="28"/>
        <v>0</v>
      </c>
      <c r="Q55" s="147">
        <f t="shared" si="29"/>
        <v>0</v>
      </c>
      <c r="AH55" s="115"/>
      <c r="AI55" s="115"/>
      <c r="AJ55" s="115"/>
      <c r="AK55" s="115"/>
      <c r="AL55" s="115"/>
      <c r="AM55" s="115"/>
      <c r="AN55" s="115"/>
      <c r="AO55" s="115"/>
      <c r="AP55" s="115"/>
      <c r="AQ55" s="115"/>
      <c r="AR55" s="115"/>
      <c r="AS55" s="115"/>
      <c r="AU55" s="115"/>
      <c r="AV55" s="115"/>
    </row>
    <row r="56" spans="1:48" ht="30" customHeight="1" x14ac:dyDescent="0.55000000000000004">
      <c r="A56" s="172"/>
      <c r="B56" s="141"/>
      <c r="C56" s="145" t="s">
        <v>215</v>
      </c>
      <c r="D56" s="147">
        <f t="shared" si="30"/>
        <v>81.311999999999998</v>
      </c>
      <c r="E56" s="147">
        <f t="shared" si="31"/>
        <v>0</v>
      </c>
      <c r="F56" s="147">
        <f t="shared" si="32"/>
        <v>0</v>
      </c>
      <c r="G56" s="147">
        <f t="shared" si="33"/>
        <v>0</v>
      </c>
      <c r="H56" s="147">
        <f t="shared" si="34"/>
        <v>0</v>
      </c>
      <c r="I56" s="147">
        <f t="shared" si="35"/>
        <v>0</v>
      </c>
      <c r="J56" s="147">
        <f t="shared" si="36"/>
        <v>0</v>
      </c>
      <c r="K56" s="147">
        <f t="shared" si="37"/>
        <v>0</v>
      </c>
      <c r="L56" s="147">
        <f t="shared" si="38"/>
        <v>0</v>
      </c>
      <c r="M56" s="147">
        <f t="shared" si="39"/>
        <v>0</v>
      </c>
      <c r="N56" s="147">
        <f t="shared" si="40"/>
        <v>0</v>
      </c>
      <c r="O56" s="147">
        <f t="shared" si="41"/>
        <v>0</v>
      </c>
      <c r="P56" s="147">
        <f t="shared" si="28"/>
        <v>81.311999999999998</v>
      </c>
      <c r="Q56" s="147">
        <f t="shared" si="29"/>
        <v>6.7759999999999998</v>
      </c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U56" s="115"/>
      <c r="AV56" s="115"/>
    </row>
    <row r="57" spans="1:48" ht="48" x14ac:dyDescent="0.55000000000000004">
      <c r="A57" s="172"/>
      <c r="B57" s="141"/>
      <c r="C57" s="145" t="s">
        <v>214</v>
      </c>
      <c r="D57" s="147">
        <f t="shared" si="30"/>
        <v>0</v>
      </c>
      <c r="E57" s="147">
        <f t="shared" si="31"/>
        <v>0</v>
      </c>
      <c r="F57" s="147">
        <f t="shared" si="32"/>
        <v>0</v>
      </c>
      <c r="G57" s="147">
        <f t="shared" si="33"/>
        <v>0</v>
      </c>
      <c r="H57" s="147">
        <f t="shared" si="34"/>
        <v>0</v>
      </c>
      <c r="I57" s="147">
        <f t="shared" si="35"/>
        <v>0</v>
      </c>
      <c r="J57" s="147">
        <f t="shared" si="36"/>
        <v>0</v>
      </c>
      <c r="K57" s="147">
        <f t="shared" si="37"/>
        <v>0</v>
      </c>
      <c r="L57" s="147">
        <f t="shared" si="38"/>
        <v>0</v>
      </c>
      <c r="M57" s="147">
        <f t="shared" si="39"/>
        <v>0</v>
      </c>
      <c r="N57" s="147">
        <f t="shared" si="40"/>
        <v>0</v>
      </c>
      <c r="O57" s="147">
        <f t="shared" si="41"/>
        <v>0</v>
      </c>
      <c r="P57" s="147">
        <f t="shared" si="28"/>
        <v>0</v>
      </c>
      <c r="Q57" s="147">
        <f t="shared" si="29"/>
        <v>0</v>
      </c>
      <c r="AH57" s="115"/>
      <c r="AI57" s="115"/>
      <c r="AJ57" s="115"/>
      <c r="AK57" s="115"/>
      <c r="AL57" s="115"/>
      <c r="AM57" s="115"/>
      <c r="AN57" s="115"/>
      <c r="AO57" s="115"/>
      <c r="AP57" s="115"/>
      <c r="AQ57" s="115"/>
      <c r="AR57" s="115"/>
      <c r="AS57" s="115"/>
      <c r="AU57" s="115"/>
      <c r="AV57" s="115"/>
    </row>
    <row r="58" spans="1:48" ht="30" customHeight="1" x14ac:dyDescent="0.55000000000000004">
      <c r="A58" s="172"/>
      <c r="B58" s="141"/>
      <c r="C58" s="145" t="s">
        <v>209</v>
      </c>
      <c r="D58" s="147">
        <f t="shared" si="30"/>
        <v>0</v>
      </c>
      <c r="E58" s="147">
        <f t="shared" si="31"/>
        <v>0</v>
      </c>
      <c r="F58" s="147">
        <f t="shared" si="32"/>
        <v>0</v>
      </c>
      <c r="G58" s="147">
        <f t="shared" si="33"/>
        <v>0</v>
      </c>
      <c r="H58" s="147">
        <f t="shared" si="34"/>
        <v>0</v>
      </c>
      <c r="I58" s="147">
        <f t="shared" si="35"/>
        <v>0</v>
      </c>
      <c r="J58" s="147">
        <f t="shared" si="36"/>
        <v>0</v>
      </c>
      <c r="K58" s="147">
        <f t="shared" si="37"/>
        <v>0</v>
      </c>
      <c r="L58" s="147">
        <f t="shared" si="38"/>
        <v>0</v>
      </c>
      <c r="M58" s="147">
        <f t="shared" si="39"/>
        <v>0</v>
      </c>
      <c r="N58" s="147">
        <f t="shared" si="40"/>
        <v>0</v>
      </c>
      <c r="O58" s="147">
        <f t="shared" si="41"/>
        <v>0</v>
      </c>
      <c r="P58" s="147">
        <f t="shared" si="28"/>
        <v>0</v>
      </c>
      <c r="Q58" s="147">
        <f t="shared" si="29"/>
        <v>0</v>
      </c>
      <c r="AH58" s="115"/>
      <c r="AI58" s="115"/>
      <c r="AJ58" s="115"/>
      <c r="AK58" s="115"/>
      <c r="AL58" s="115"/>
      <c r="AM58" s="115"/>
      <c r="AN58" s="115"/>
      <c r="AO58" s="115"/>
      <c r="AP58" s="115"/>
      <c r="AQ58" s="115"/>
      <c r="AR58" s="115"/>
      <c r="AS58" s="115"/>
      <c r="AU58" s="115"/>
      <c r="AV58" s="115"/>
    </row>
    <row r="59" spans="1:48" ht="30" customHeight="1" x14ac:dyDescent="0.55000000000000004">
      <c r="A59" s="172"/>
      <c r="B59" s="141"/>
      <c r="C59" s="145" t="s">
        <v>210</v>
      </c>
      <c r="D59" s="147">
        <f t="shared" si="30"/>
        <v>0</v>
      </c>
      <c r="E59" s="147">
        <f t="shared" si="31"/>
        <v>0</v>
      </c>
      <c r="F59" s="147">
        <f t="shared" si="32"/>
        <v>0</v>
      </c>
      <c r="G59" s="147">
        <f t="shared" si="33"/>
        <v>0</v>
      </c>
      <c r="H59" s="147">
        <f t="shared" si="34"/>
        <v>0</v>
      </c>
      <c r="I59" s="147">
        <f t="shared" si="35"/>
        <v>0</v>
      </c>
      <c r="J59" s="147">
        <f t="shared" si="36"/>
        <v>0</v>
      </c>
      <c r="K59" s="147">
        <f t="shared" si="37"/>
        <v>0</v>
      </c>
      <c r="L59" s="147">
        <f t="shared" si="38"/>
        <v>0</v>
      </c>
      <c r="M59" s="147">
        <f t="shared" si="39"/>
        <v>0</v>
      </c>
      <c r="N59" s="147">
        <f t="shared" si="40"/>
        <v>0</v>
      </c>
      <c r="O59" s="147">
        <f t="shared" si="41"/>
        <v>0</v>
      </c>
      <c r="P59" s="147">
        <f t="shared" si="28"/>
        <v>0</v>
      </c>
      <c r="Q59" s="147">
        <f t="shared" si="29"/>
        <v>0</v>
      </c>
      <c r="AH59" s="115"/>
      <c r="AI59" s="115"/>
      <c r="AJ59" s="115"/>
      <c r="AK59" s="115"/>
      <c r="AL59" s="115"/>
      <c r="AM59" s="115"/>
      <c r="AN59" s="115"/>
      <c r="AO59" s="115"/>
      <c r="AP59" s="115"/>
      <c r="AQ59" s="115"/>
      <c r="AR59" s="115"/>
      <c r="AS59" s="115"/>
      <c r="AU59" s="115"/>
      <c r="AV59" s="115"/>
    </row>
    <row r="60" spans="1:48" ht="30" customHeight="1" x14ac:dyDescent="0.55000000000000004">
      <c r="A60" s="172"/>
      <c r="B60" s="141"/>
      <c r="C60" s="145" t="s">
        <v>7</v>
      </c>
      <c r="D60" s="147">
        <f t="shared" si="30"/>
        <v>4609.0780000000004</v>
      </c>
      <c r="E60" s="147">
        <f t="shared" si="31"/>
        <v>4379.1239999999998</v>
      </c>
      <c r="F60" s="147">
        <f t="shared" si="32"/>
        <v>5308.9380000000001</v>
      </c>
      <c r="G60" s="147">
        <f t="shared" si="33"/>
        <v>5168.9660000000003</v>
      </c>
      <c r="H60" s="147">
        <f t="shared" si="34"/>
        <v>5638.8720000000003</v>
      </c>
      <c r="I60" s="147">
        <f t="shared" si="35"/>
        <v>5758.848</v>
      </c>
      <c r="J60" s="147">
        <f t="shared" si="36"/>
        <v>7508.4980000000005</v>
      </c>
      <c r="K60" s="147">
        <f t="shared" si="37"/>
        <v>6838.6320000000005</v>
      </c>
      <c r="L60" s="147">
        <f t="shared" si="38"/>
        <v>7198.56</v>
      </c>
      <c r="M60" s="147">
        <f t="shared" si="39"/>
        <v>7158.5680000000002</v>
      </c>
      <c r="N60" s="147">
        <f t="shared" si="40"/>
        <v>6818.6360000000004</v>
      </c>
      <c r="O60" s="147">
        <f t="shared" si="41"/>
        <v>9398.1200000000008</v>
      </c>
      <c r="P60" s="147">
        <f t="shared" si="28"/>
        <v>75784.84</v>
      </c>
      <c r="Q60" s="147">
        <f t="shared" si="29"/>
        <v>6315.4033333333327</v>
      </c>
      <c r="AH60" s="115"/>
      <c r="AI60" s="115"/>
      <c r="AJ60" s="115"/>
      <c r="AK60" s="115"/>
      <c r="AL60" s="115"/>
      <c r="AM60" s="115"/>
      <c r="AN60" s="115"/>
      <c r="AO60" s="115"/>
      <c r="AP60" s="115"/>
      <c r="AQ60" s="115"/>
      <c r="AR60" s="115"/>
      <c r="AS60" s="115"/>
      <c r="AU60" s="115"/>
      <c r="AV60" s="115"/>
    </row>
    <row r="61" spans="1:48" ht="30" customHeight="1" x14ac:dyDescent="0.55000000000000004">
      <c r="A61" s="172"/>
      <c r="B61" s="141"/>
      <c r="C61" s="145" t="s">
        <v>36</v>
      </c>
      <c r="D61" s="147">
        <f t="shared" si="30"/>
        <v>142.93599999999998</v>
      </c>
      <c r="E61" s="147">
        <f t="shared" si="31"/>
        <v>142.93599999999998</v>
      </c>
      <c r="F61" s="147">
        <f t="shared" si="32"/>
        <v>142.93599999999998</v>
      </c>
      <c r="G61" s="147">
        <f t="shared" si="33"/>
        <v>142.93599999999998</v>
      </c>
      <c r="H61" s="147">
        <f t="shared" si="34"/>
        <v>142.93599999999998</v>
      </c>
      <c r="I61" s="147">
        <f t="shared" si="35"/>
        <v>142.93599999999998</v>
      </c>
      <c r="J61" s="147">
        <f t="shared" si="36"/>
        <v>142.93599999999998</v>
      </c>
      <c r="K61" s="147">
        <f t="shared" si="37"/>
        <v>142.93599999999998</v>
      </c>
      <c r="L61" s="147">
        <f t="shared" si="38"/>
        <v>142.93599999999998</v>
      </c>
      <c r="M61" s="147">
        <f t="shared" si="39"/>
        <v>140.834</v>
      </c>
      <c r="N61" s="147">
        <f t="shared" si="40"/>
        <v>140.834</v>
      </c>
      <c r="O61" s="147">
        <f t="shared" si="41"/>
        <v>140.834</v>
      </c>
      <c r="P61" s="147">
        <f t="shared" si="28"/>
        <v>1708.9259999999997</v>
      </c>
      <c r="Q61" s="147">
        <f t="shared" si="29"/>
        <v>142.41049999999998</v>
      </c>
      <c r="AH61" s="115"/>
      <c r="AI61" s="115"/>
      <c r="AJ61" s="115"/>
      <c r="AK61" s="115"/>
      <c r="AL61" s="115"/>
      <c r="AM61" s="115"/>
      <c r="AN61" s="115"/>
      <c r="AO61" s="115"/>
      <c r="AP61" s="115"/>
      <c r="AQ61" s="115"/>
      <c r="AR61" s="115"/>
      <c r="AS61" s="115"/>
      <c r="AU61" s="115"/>
      <c r="AV61" s="115"/>
    </row>
    <row r="62" spans="1:48" ht="30" customHeight="1" x14ac:dyDescent="0.55000000000000004">
      <c r="A62" s="172"/>
      <c r="B62" s="141"/>
      <c r="C62" s="145" t="s">
        <v>72</v>
      </c>
      <c r="D62" s="147">
        <f t="shared" si="30"/>
        <v>0</v>
      </c>
      <c r="E62" s="147">
        <f t="shared" si="31"/>
        <v>0</v>
      </c>
      <c r="F62" s="147">
        <f t="shared" si="32"/>
        <v>0</v>
      </c>
      <c r="G62" s="147">
        <f t="shared" si="33"/>
        <v>0</v>
      </c>
      <c r="H62" s="147">
        <f t="shared" si="34"/>
        <v>0</v>
      </c>
      <c r="I62" s="147">
        <f t="shared" si="35"/>
        <v>0</v>
      </c>
      <c r="J62" s="147">
        <f t="shared" si="36"/>
        <v>0</v>
      </c>
      <c r="K62" s="147">
        <f t="shared" si="37"/>
        <v>0</v>
      </c>
      <c r="L62" s="147">
        <f t="shared" si="38"/>
        <v>0</v>
      </c>
      <c r="M62" s="147">
        <f t="shared" si="39"/>
        <v>0</v>
      </c>
      <c r="N62" s="147">
        <f t="shared" si="40"/>
        <v>0</v>
      </c>
      <c r="O62" s="147">
        <f t="shared" si="41"/>
        <v>0</v>
      </c>
      <c r="P62" s="147">
        <f t="shared" si="28"/>
        <v>0</v>
      </c>
      <c r="Q62" s="147">
        <f t="shared" si="29"/>
        <v>0</v>
      </c>
      <c r="AH62" s="115"/>
      <c r="AI62" s="115"/>
      <c r="AJ62" s="115"/>
      <c r="AK62" s="115"/>
      <c r="AL62" s="115"/>
      <c r="AM62" s="115"/>
      <c r="AN62" s="115"/>
      <c r="AO62" s="115"/>
      <c r="AP62" s="115"/>
      <c r="AQ62" s="115"/>
      <c r="AR62" s="115"/>
      <c r="AS62" s="115"/>
      <c r="AU62" s="115"/>
      <c r="AV62" s="115"/>
    </row>
    <row r="63" spans="1:48" ht="30" customHeight="1" x14ac:dyDescent="0.55000000000000004">
      <c r="A63" s="172"/>
      <c r="B63" s="141"/>
      <c r="C63" s="145" t="s">
        <v>73</v>
      </c>
      <c r="D63" s="147">
        <f t="shared" si="30"/>
        <v>1683.2998600000001</v>
      </c>
      <c r="E63" s="147">
        <f t="shared" si="31"/>
        <v>2307.38123</v>
      </c>
      <c r="F63" s="147">
        <f t="shared" si="32"/>
        <v>2835.5865800000001</v>
      </c>
      <c r="G63" s="147">
        <f t="shared" si="33"/>
        <v>4187.24262</v>
      </c>
      <c r="H63" s="147">
        <f t="shared" si="34"/>
        <v>4305.2022600000009</v>
      </c>
      <c r="I63" s="147">
        <f t="shared" si="35"/>
        <v>4458.1429600000001</v>
      </c>
      <c r="J63" s="147">
        <f t="shared" si="36"/>
        <v>3147.6299700000004</v>
      </c>
      <c r="K63" s="147">
        <f t="shared" si="37"/>
        <v>2994.2456499999998</v>
      </c>
      <c r="L63" s="147">
        <f t="shared" si="38"/>
        <v>3282.1333900000004</v>
      </c>
      <c r="M63" s="147">
        <f t="shared" si="39"/>
        <v>1955.7853300000002</v>
      </c>
      <c r="N63" s="147">
        <f t="shared" si="40"/>
        <v>3669.1052800000002</v>
      </c>
      <c r="O63" s="147">
        <f t="shared" si="41"/>
        <v>2344.82384</v>
      </c>
      <c r="P63" s="147">
        <f t="shared" si="28"/>
        <v>37170.578970000002</v>
      </c>
      <c r="Q63" s="147">
        <f t="shared" si="29"/>
        <v>3097.5482475000003</v>
      </c>
      <c r="AH63" s="115"/>
      <c r="AI63" s="115"/>
      <c r="AJ63" s="115"/>
      <c r="AK63" s="115"/>
      <c r="AL63" s="115"/>
      <c r="AM63" s="115"/>
      <c r="AN63" s="115"/>
      <c r="AO63" s="115"/>
      <c r="AP63" s="115"/>
      <c r="AQ63" s="115"/>
      <c r="AR63" s="115"/>
      <c r="AS63" s="115"/>
      <c r="AU63" s="115"/>
      <c r="AV63" s="115"/>
    </row>
    <row r="64" spans="1:48" ht="30" customHeight="1" x14ac:dyDescent="0.55000000000000004">
      <c r="A64" s="172"/>
      <c r="B64" s="141"/>
      <c r="C64" s="148" t="s">
        <v>29</v>
      </c>
      <c r="D64" s="147">
        <f t="shared" si="30"/>
        <v>786.4799999999999</v>
      </c>
      <c r="E64" s="147">
        <f t="shared" si="31"/>
        <v>702.95999999999992</v>
      </c>
      <c r="F64" s="147">
        <f t="shared" si="32"/>
        <v>665.83999999999992</v>
      </c>
      <c r="G64" s="147">
        <f t="shared" si="33"/>
        <v>781.83999999999992</v>
      </c>
      <c r="H64" s="147">
        <f t="shared" si="34"/>
        <v>767.92</v>
      </c>
      <c r="I64" s="147">
        <f t="shared" si="35"/>
        <v>837.52</v>
      </c>
      <c r="J64" s="147">
        <f t="shared" si="36"/>
        <v>1032.3999999999999</v>
      </c>
      <c r="K64" s="147">
        <f t="shared" si="37"/>
        <v>974.4</v>
      </c>
      <c r="L64" s="147">
        <f t="shared" si="38"/>
        <v>1234.24</v>
      </c>
      <c r="M64" s="147">
        <f t="shared" si="39"/>
        <v>951.19999999999993</v>
      </c>
      <c r="N64" s="147">
        <f t="shared" si="40"/>
        <v>823.59999999999991</v>
      </c>
      <c r="O64" s="147">
        <f t="shared" si="41"/>
        <v>754</v>
      </c>
      <c r="P64" s="147">
        <f t="shared" si="28"/>
        <v>10312.4</v>
      </c>
      <c r="Q64" s="147">
        <f t="shared" si="29"/>
        <v>859.36666666666667</v>
      </c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U64" s="115"/>
      <c r="AV64" s="115"/>
    </row>
    <row r="65" spans="1:48" ht="30" customHeight="1" x14ac:dyDescent="0.55000000000000004">
      <c r="A65" s="171"/>
      <c r="B65" s="149"/>
      <c r="C65" s="150" t="s">
        <v>88</v>
      </c>
      <c r="D65" s="147">
        <f t="shared" si="30"/>
        <v>0</v>
      </c>
      <c r="E65" s="147">
        <f t="shared" si="31"/>
        <v>0</v>
      </c>
      <c r="F65" s="147">
        <f t="shared" si="32"/>
        <v>0</v>
      </c>
      <c r="G65" s="147">
        <f t="shared" si="33"/>
        <v>0</v>
      </c>
      <c r="H65" s="147">
        <f t="shared" si="34"/>
        <v>0</v>
      </c>
      <c r="I65" s="147">
        <f t="shared" si="35"/>
        <v>0</v>
      </c>
      <c r="J65" s="147">
        <f t="shared" si="36"/>
        <v>0</v>
      </c>
      <c r="K65" s="147">
        <f t="shared" si="37"/>
        <v>0</v>
      </c>
      <c r="L65" s="147">
        <f t="shared" si="38"/>
        <v>0</v>
      </c>
      <c r="M65" s="151">
        <f t="shared" si="39"/>
        <v>0</v>
      </c>
      <c r="N65" s="147">
        <f t="shared" si="40"/>
        <v>0</v>
      </c>
      <c r="O65" s="147">
        <f t="shared" si="41"/>
        <v>0</v>
      </c>
      <c r="P65" s="147">
        <f t="shared" si="28"/>
        <v>0</v>
      </c>
      <c r="Q65" s="147">
        <f t="shared" si="29"/>
        <v>0</v>
      </c>
      <c r="AH65" s="115"/>
      <c r="AI65" s="115"/>
      <c r="AJ65" s="115"/>
      <c r="AK65" s="115"/>
      <c r="AL65" s="115"/>
      <c r="AM65" s="115"/>
      <c r="AN65" s="115"/>
      <c r="AO65" s="115"/>
      <c r="AP65" s="115"/>
      <c r="AQ65" s="115"/>
      <c r="AR65" s="115"/>
      <c r="AS65" s="115"/>
      <c r="AU65" s="115"/>
      <c r="AV65" s="115"/>
    </row>
    <row r="66" spans="1:48" ht="30" customHeight="1" x14ac:dyDescent="0.55000000000000004">
      <c r="C66" s="152" t="s">
        <v>225</v>
      </c>
      <c r="D66" s="251">
        <f>'2568_Rawdata'!E29</f>
        <v>914</v>
      </c>
      <c r="E66" s="251">
        <f>'2568_Rawdata'!F29</f>
        <v>914</v>
      </c>
      <c r="F66" s="251">
        <f>'2568_Rawdata'!G29</f>
        <v>914</v>
      </c>
      <c r="G66" s="251">
        <f>'2568_Rawdata'!H29</f>
        <v>914</v>
      </c>
      <c r="H66" s="251">
        <f>'2568_Rawdata'!I29</f>
        <v>914</v>
      </c>
      <c r="I66" s="251">
        <f>'2568_Rawdata'!J29</f>
        <v>914</v>
      </c>
      <c r="J66" s="251">
        <f>'2568_Rawdata'!K29</f>
        <v>914</v>
      </c>
      <c r="K66" s="251">
        <f>'2568_Rawdata'!L29</f>
        <v>914</v>
      </c>
      <c r="L66" s="251">
        <f>'2568_Rawdata'!M29</f>
        <v>914</v>
      </c>
      <c r="M66" s="251">
        <f>'2568_Rawdata'!N29</f>
        <v>914</v>
      </c>
      <c r="N66" s="251">
        <f>'2568_Rawdata'!O29</f>
        <v>914</v>
      </c>
      <c r="O66" s="251">
        <f>'2568_Rawdata'!P29</f>
        <v>914</v>
      </c>
      <c r="P66" s="147">
        <f t="shared" si="28"/>
        <v>10968</v>
      </c>
      <c r="Q66" s="147">
        <f t="shared" si="29"/>
        <v>914</v>
      </c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U66" s="115"/>
      <c r="AV66" s="115"/>
    </row>
    <row r="67" spans="1:48" ht="30" customHeight="1" x14ac:dyDescent="0.55000000000000004">
      <c r="C67" s="152" t="s">
        <v>248</v>
      </c>
      <c r="D67" s="147">
        <f>'2567_based year'!E29</f>
        <v>804</v>
      </c>
      <c r="E67" s="147">
        <f>'2567_based year'!F29</f>
        <v>804</v>
      </c>
      <c r="F67" s="147">
        <f>'2567_based year'!G29</f>
        <v>804</v>
      </c>
      <c r="G67" s="147">
        <f>'2567_based year'!H29</f>
        <v>804</v>
      </c>
      <c r="H67" s="147">
        <f>'2567_based year'!I29</f>
        <v>804</v>
      </c>
      <c r="I67" s="147">
        <f>'2567_based year'!J29</f>
        <v>804</v>
      </c>
      <c r="J67" s="147">
        <f>'2567_based year'!K29</f>
        <v>804</v>
      </c>
      <c r="K67" s="147">
        <f>'2567_based year'!L29</f>
        <v>804</v>
      </c>
      <c r="L67" s="147">
        <f>'2567_based year'!M29</f>
        <v>804</v>
      </c>
      <c r="M67" s="147">
        <f>'2567_based year'!N29</f>
        <v>804</v>
      </c>
      <c r="N67" s="147">
        <f>'2567_based year'!O29</f>
        <v>804</v>
      </c>
      <c r="O67" s="147">
        <f>'2567_based year'!P29</f>
        <v>804</v>
      </c>
      <c r="P67" s="147">
        <f>'สรุปการคำนวณ ปี 2567'!O65</f>
        <v>8850</v>
      </c>
      <c r="Q67" s="147">
        <f t="shared" si="29"/>
        <v>804</v>
      </c>
      <c r="AH67" s="115"/>
      <c r="AI67" s="115"/>
      <c r="AJ67" s="115"/>
      <c r="AK67" s="115"/>
      <c r="AL67" s="115"/>
      <c r="AM67" s="115"/>
      <c r="AN67" s="115"/>
      <c r="AO67" s="115"/>
      <c r="AP67" s="115"/>
      <c r="AQ67" s="115"/>
      <c r="AR67" s="115"/>
      <c r="AS67" s="115"/>
      <c r="AU67" s="115"/>
      <c r="AV67" s="115"/>
    </row>
    <row r="68" spans="1:48" ht="30" customHeight="1" x14ac:dyDescent="0.55000000000000004">
      <c r="C68" s="152" t="s">
        <v>238</v>
      </c>
      <c r="D68" s="147">
        <f>SUM(D50:D65)</f>
        <v>7511.8067971627997</v>
      </c>
      <c r="E68" s="147">
        <f t="shared" ref="E68:H68" si="42">SUM(E50:E65)</f>
        <v>7607.4331391611995</v>
      </c>
      <c r="F68" s="147">
        <f t="shared" si="42"/>
        <v>9271.4374294075715</v>
      </c>
      <c r="G68" s="147">
        <f t="shared" si="42"/>
        <v>10348.483899691601</v>
      </c>
      <c r="H68" s="147">
        <f t="shared" si="42"/>
        <v>11007.3260238569</v>
      </c>
      <c r="I68" s="147">
        <f t="shared" ref="I68:O68" si="43">SUM(I50:I65)</f>
        <v>11288.5832413473</v>
      </c>
      <c r="J68" s="147">
        <f t="shared" si="43"/>
        <v>12283.663536948101</v>
      </c>
      <c r="K68" s="147">
        <f t="shared" si="43"/>
        <v>11275.306042669999</v>
      </c>
      <c r="L68" s="147">
        <f t="shared" si="43"/>
        <v>12092.229918747</v>
      </c>
      <c r="M68" s="147">
        <f t="shared" si="43"/>
        <v>10558.153928606471</v>
      </c>
      <c r="N68" s="147">
        <f t="shared" si="43"/>
        <v>11452.175280000001</v>
      </c>
      <c r="O68" s="147">
        <f t="shared" si="43"/>
        <v>13127.59443616341</v>
      </c>
      <c r="P68" s="147">
        <f t="shared" si="28"/>
        <v>127824.19367376235</v>
      </c>
      <c r="Q68" s="147">
        <f t="shared" si="29"/>
        <v>10652.016139480196</v>
      </c>
      <c r="AH68" s="115"/>
      <c r="AI68" s="115"/>
      <c r="AJ68" s="115"/>
      <c r="AK68" s="115"/>
      <c r="AL68" s="115"/>
      <c r="AM68" s="115"/>
      <c r="AN68" s="115"/>
      <c r="AO68" s="115"/>
      <c r="AP68" s="115"/>
      <c r="AQ68" s="115"/>
      <c r="AR68" s="115"/>
      <c r="AS68" s="115"/>
      <c r="AU68" s="115"/>
      <c r="AV68" s="115"/>
    </row>
    <row r="69" spans="1:48" ht="30" customHeight="1" x14ac:dyDescent="0.55000000000000004">
      <c r="C69" s="152" t="s">
        <v>255</v>
      </c>
      <c r="D69" s="147">
        <f>'สรุปการคำนวณ ปี 2567'!C66</f>
        <v>8407.8312145743803</v>
      </c>
      <c r="E69" s="147">
        <f>'สรุปการคำนวณ ปี 2567'!D66</f>
        <v>7446.7348001800001</v>
      </c>
      <c r="F69" s="147">
        <f>'สรุปการคำนวณ ปี 2567'!E66</f>
        <v>10825.06644051</v>
      </c>
      <c r="G69" s="147">
        <f>'สรุปการคำนวณ ปี 2567'!F66</f>
        <v>8722.1014283999993</v>
      </c>
      <c r="H69" s="147">
        <f>'สรุปการคำนวณ ปี 2567'!G66</f>
        <v>11391.614090937361</v>
      </c>
      <c r="I69" s="147">
        <f>'สรุปการคำนวณ ปี 2567'!H66</f>
        <v>9897.4471205415994</v>
      </c>
      <c r="J69" s="147">
        <f>'สรุปการคำนวณ ปี 2567'!I66</f>
        <v>11082.54008530612</v>
      </c>
      <c r="K69" s="147">
        <f>'สรุปการคำนวณ ปี 2567'!J66</f>
        <v>14788.051448367291</v>
      </c>
      <c r="L69" s="147">
        <f>'สรุปการคำนวณ ปี 2567'!K66</f>
        <v>12845.643585505639</v>
      </c>
      <c r="M69" s="147">
        <f>'สรุปการคำนวณ ปี 2567'!L66</f>
        <v>10800.302769245201</v>
      </c>
      <c r="N69" s="147">
        <f>'สรุปการคำนวณ ปี 2567'!M66</f>
        <v>10031.4248534667</v>
      </c>
      <c r="O69" s="153">
        <f>'สรุปการคำนวณ ปี 2567'!N66</f>
        <v>9310.9525151912003</v>
      </c>
      <c r="P69" s="147">
        <f>'สรุปการคำนวณ ปี 2567'!O66</f>
        <v>125549.71035222548</v>
      </c>
      <c r="Q69" s="147">
        <f>'สรุปการคำนวณ ปี 2567'!P66</f>
        <v>10462.475862685456</v>
      </c>
      <c r="AH69" s="115"/>
      <c r="AI69" s="115"/>
      <c r="AJ69" s="115"/>
      <c r="AK69" s="115"/>
      <c r="AL69" s="115"/>
      <c r="AM69" s="115"/>
      <c r="AN69" s="115"/>
      <c r="AO69" s="115"/>
      <c r="AP69" s="115"/>
      <c r="AQ69" s="115"/>
      <c r="AR69" s="115"/>
      <c r="AS69" s="115"/>
      <c r="AU69" s="115"/>
      <c r="AV69" s="115"/>
    </row>
    <row r="70" spans="1:48" ht="30" customHeight="1" x14ac:dyDescent="0.55000000000000004">
      <c r="C70" s="152" t="s">
        <v>254</v>
      </c>
      <c r="D70" s="147">
        <f>D68-D69</f>
        <v>-896.02441741158054</v>
      </c>
      <c r="E70" s="147">
        <f t="shared" ref="E70:H70" si="44">E68-E69</f>
        <v>160.69833898119941</v>
      </c>
      <c r="F70" s="147">
        <f t="shared" si="44"/>
        <v>-1553.6290111024282</v>
      </c>
      <c r="G70" s="147">
        <f t="shared" si="44"/>
        <v>1626.3824712916012</v>
      </c>
      <c r="H70" s="147">
        <f t="shared" si="44"/>
        <v>-384.28806708046068</v>
      </c>
      <c r="I70" s="147">
        <f t="shared" ref="I70:O70" si="45">I68-I69</f>
        <v>1391.1361208057006</v>
      </c>
      <c r="J70" s="147">
        <f t="shared" si="45"/>
        <v>1201.1234516419809</v>
      </c>
      <c r="K70" s="147">
        <f t="shared" si="45"/>
        <v>-3512.7454056972911</v>
      </c>
      <c r="L70" s="147">
        <f t="shared" si="45"/>
        <v>-753.41366675863901</v>
      </c>
      <c r="M70" s="147">
        <f t="shared" si="45"/>
        <v>-242.14884063873069</v>
      </c>
      <c r="N70" s="147">
        <f t="shared" si="45"/>
        <v>1420.7504265333009</v>
      </c>
      <c r="O70" s="147">
        <f t="shared" si="45"/>
        <v>3816.6419209722098</v>
      </c>
      <c r="P70" s="147">
        <f t="shared" ref="P70" si="46">P68-P69</f>
        <v>2274.4833215368708</v>
      </c>
      <c r="Q70" s="147">
        <f t="shared" ref="Q70" si="47">Q68-Q69</f>
        <v>189.54027679473984</v>
      </c>
      <c r="AH70" s="115"/>
      <c r="AI70" s="115"/>
      <c r="AJ70" s="115"/>
      <c r="AK70" s="115"/>
      <c r="AL70" s="115"/>
      <c r="AM70" s="115"/>
      <c r="AN70" s="115"/>
      <c r="AO70" s="115"/>
      <c r="AP70" s="115"/>
      <c r="AQ70" s="115"/>
      <c r="AR70" s="115"/>
      <c r="AS70" s="115"/>
      <c r="AU70" s="115"/>
      <c r="AV70" s="115"/>
    </row>
    <row r="71" spans="1:48" ht="30" customHeight="1" x14ac:dyDescent="0.55000000000000004">
      <c r="C71" s="152" t="s">
        <v>217</v>
      </c>
      <c r="D71" s="154">
        <f>D70*100/D69</f>
        <v>-10.657021942333781</v>
      </c>
      <c r="E71" s="154">
        <f t="shared" ref="E71:H71" si="48">E70*100/E69</f>
        <v>2.1579704836180693</v>
      </c>
      <c r="F71" s="154">
        <f t="shared" si="48"/>
        <v>-14.352142960419856</v>
      </c>
      <c r="G71" s="154">
        <f t="shared" si="48"/>
        <v>18.646681475131025</v>
      </c>
      <c r="H71" s="154">
        <f t="shared" si="48"/>
        <v>-3.3734294720024129</v>
      </c>
      <c r="I71" s="154">
        <f t="shared" ref="I71:Q71" si="49">I70*100/I69</f>
        <v>14.055504453451183</v>
      </c>
      <c r="J71" s="154">
        <f t="shared" si="49"/>
        <v>10.837979762730573</v>
      </c>
      <c r="K71" s="154">
        <f t="shared" si="49"/>
        <v>-23.753943634576171</v>
      </c>
      <c r="L71" s="154">
        <f t="shared" si="49"/>
        <v>-5.8651297752706766</v>
      </c>
      <c r="M71" s="154">
        <f t="shared" si="49"/>
        <v>-2.242056040579441</v>
      </c>
      <c r="N71" s="154">
        <f t="shared" si="49"/>
        <v>14.162997253997393</v>
      </c>
      <c r="O71" s="154">
        <f t="shared" si="49"/>
        <v>40.990885892127601</v>
      </c>
      <c r="P71" s="154">
        <f t="shared" si="49"/>
        <v>1.8116197282780537</v>
      </c>
      <c r="Q71" s="154">
        <f t="shared" si="49"/>
        <v>1.8116197282780597</v>
      </c>
    </row>
    <row r="72" spans="1:48" ht="30" customHeight="1" x14ac:dyDescent="0.55000000000000004">
      <c r="C72" s="152" t="s">
        <v>239</v>
      </c>
      <c r="D72" s="147">
        <f t="shared" ref="D72:O72" si="50">D68/D66</f>
        <v>8.2186069990840256</v>
      </c>
      <c r="E72" s="147">
        <f t="shared" si="50"/>
        <v>8.3232310056468268</v>
      </c>
      <c r="F72" s="147">
        <f t="shared" si="50"/>
        <v>10.143804627360581</v>
      </c>
      <c r="G72" s="147">
        <f t="shared" si="50"/>
        <v>11.322192450428448</v>
      </c>
      <c r="H72" s="147">
        <f t="shared" si="50"/>
        <v>12.043026284307331</v>
      </c>
      <c r="I72" s="147">
        <f t="shared" si="50"/>
        <v>12.350747528826368</v>
      </c>
      <c r="J72" s="147">
        <f t="shared" si="50"/>
        <v>13.439456823794421</v>
      </c>
      <c r="K72" s="147">
        <f t="shared" si="50"/>
        <v>12.336221053249453</v>
      </c>
      <c r="L72" s="147">
        <f t="shared" si="50"/>
        <v>13.230010852020788</v>
      </c>
      <c r="M72" s="147">
        <f t="shared" si="50"/>
        <v>11.551590731516926</v>
      </c>
      <c r="N72" s="147">
        <f t="shared" si="50"/>
        <v>12.529732253829323</v>
      </c>
      <c r="O72" s="147">
        <f t="shared" si="50"/>
        <v>14.362794787924956</v>
      </c>
      <c r="P72" s="147">
        <f>SUM(D72:O72)</f>
        <v>139.85141539798943</v>
      </c>
      <c r="Q72" s="147">
        <f>AVERAGE(D72:O72)</f>
        <v>11.654284616499119</v>
      </c>
    </row>
    <row r="73" spans="1:48" ht="30" customHeight="1" x14ac:dyDescent="0.55000000000000004">
      <c r="C73" s="152" t="s">
        <v>253</v>
      </c>
      <c r="D73" s="147">
        <f t="shared" ref="D73:O73" si="51">D69/D67</f>
        <v>10.457501510664652</v>
      </c>
      <c r="E73" s="147">
        <f t="shared" si="51"/>
        <v>9.2621079604228864</v>
      </c>
      <c r="F73" s="147">
        <f t="shared" si="51"/>
        <v>13.464012985708955</v>
      </c>
      <c r="G73" s="147">
        <f t="shared" si="51"/>
        <v>10.848384861194029</v>
      </c>
      <c r="H73" s="147">
        <f t="shared" si="51"/>
        <v>14.168674242459405</v>
      </c>
      <c r="I73" s="147">
        <f t="shared" si="51"/>
        <v>12.310257612613929</v>
      </c>
      <c r="J73" s="147">
        <f t="shared" si="51"/>
        <v>13.784253837445423</v>
      </c>
      <c r="K73" s="147">
        <f t="shared" si="51"/>
        <v>18.393098816377226</v>
      </c>
      <c r="L73" s="147">
        <f t="shared" si="51"/>
        <v>15.977168638688605</v>
      </c>
      <c r="M73" s="147">
        <f t="shared" si="51"/>
        <v>13.433212399558709</v>
      </c>
      <c r="N73" s="147">
        <f t="shared" si="51"/>
        <v>12.476896583913806</v>
      </c>
      <c r="O73" s="147">
        <f t="shared" si="51"/>
        <v>11.580786710436817</v>
      </c>
      <c r="P73" s="147">
        <f>SUM(D73:O73)</f>
        <v>156.15635615948443</v>
      </c>
      <c r="Q73" s="147">
        <f>AVERAGE(D73:O73)</f>
        <v>13.013029679957036</v>
      </c>
    </row>
    <row r="74" spans="1:48" ht="30" customHeight="1" x14ac:dyDescent="0.55000000000000004">
      <c r="C74" s="152" t="s">
        <v>252</v>
      </c>
      <c r="D74" s="147">
        <f>D72-D73</f>
        <v>-2.2388945115806269</v>
      </c>
      <c r="E74" s="147">
        <f t="shared" ref="E74:H74" si="52">E72-E73</f>
        <v>-0.93887695477605959</v>
      </c>
      <c r="F74" s="147">
        <f t="shared" si="52"/>
        <v>-3.3202083583483741</v>
      </c>
      <c r="G74" s="147">
        <f t="shared" si="52"/>
        <v>0.47380758923441846</v>
      </c>
      <c r="H74" s="147">
        <f t="shared" si="52"/>
        <v>-2.125647958152074</v>
      </c>
      <c r="I74" s="147">
        <f t="shared" ref="I74:P74" si="53">I72-I73</f>
        <v>4.0489916212438359E-2</v>
      </c>
      <c r="J74" s="147">
        <f t="shared" si="53"/>
        <v>-0.3447970136510019</v>
      </c>
      <c r="K74" s="147">
        <f t="shared" si="53"/>
        <v>-6.0568777631277726</v>
      </c>
      <c r="L74" s="147">
        <f t="shared" si="53"/>
        <v>-2.7471577866678167</v>
      </c>
      <c r="M74" s="147">
        <f t="shared" si="53"/>
        <v>-1.8816216680417828</v>
      </c>
      <c r="N74" s="147">
        <f t="shared" si="53"/>
        <v>5.2835669915516803E-2</v>
      </c>
      <c r="O74" s="147">
        <f t="shared" si="53"/>
        <v>2.7820080774881397</v>
      </c>
      <c r="P74" s="147">
        <f t="shared" si="53"/>
        <v>-16.304940761495004</v>
      </c>
      <c r="Q74" s="147">
        <f t="shared" ref="Q74" si="54">Q72-Q73</f>
        <v>-1.358745063457917</v>
      </c>
      <c r="R74" s="114"/>
      <c r="S74" s="114"/>
      <c r="T74" s="114"/>
      <c r="U74" s="114"/>
      <c r="V74" s="114"/>
      <c r="W74" s="114"/>
      <c r="X74" s="114"/>
      <c r="Y74" s="114"/>
      <c r="Z74" s="114"/>
    </row>
    <row r="75" spans="1:48" ht="30" customHeight="1" x14ac:dyDescent="0.55000000000000004">
      <c r="C75" s="152" t="s">
        <v>216</v>
      </c>
      <c r="D75" s="147">
        <f>D74*100/D73</f>
        <v>-21.409459126516811</v>
      </c>
      <c r="E75" s="147">
        <f t="shared" ref="E75:H75" si="55">E74*100/E73</f>
        <v>-10.136752441106211</v>
      </c>
      <c r="F75" s="147">
        <f t="shared" si="55"/>
        <v>-24.659871925796025</v>
      </c>
      <c r="G75" s="147">
        <f t="shared" si="55"/>
        <v>4.3675403785616504</v>
      </c>
      <c r="H75" s="147">
        <f t="shared" si="55"/>
        <v>-15.002447806881776</v>
      </c>
      <c r="I75" s="147">
        <f t="shared" ref="I75:Q75" si="56">I74*100/I73</f>
        <v>0.32891201375793816</v>
      </c>
      <c r="J75" s="147">
        <f t="shared" si="56"/>
        <v>-2.5013832284076805</v>
      </c>
      <c r="K75" s="147">
        <f t="shared" si="56"/>
        <v>-32.930164860174216</v>
      </c>
      <c r="L75" s="147">
        <f t="shared" si="56"/>
        <v>-17.19427170603678</v>
      </c>
      <c r="M75" s="147">
        <f t="shared" si="56"/>
        <v>-14.007235291713211</v>
      </c>
      <c r="N75" s="147">
        <f t="shared" si="56"/>
        <v>0.42346804399770926</v>
      </c>
      <c r="O75" s="147">
        <f t="shared" si="56"/>
        <v>24.022617349311368</v>
      </c>
      <c r="P75" s="147">
        <f t="shared" si="56"/>
        <v>-10.441419845147108</v>
      </c>
      <c r="Q75" s="147">
        <f t="shared" si="56"/>
        <v>-10.441419845147108</v>
      </c>
    </row>
    <row r="76" spans="1:48" ht="30" customHeight="1" x14ac:dyDescent="0.2">
      <c r="G76" s="115"/>
      <c r="K76" s="115"/>
    </row>
    <row r="77" spans="1:48" ht="30" customHeight="1" x14ac:dyDescent="0.2">
      <c r="D77" s="119"/>
      <c r="E77" s="119"/>
      <c r="F77" s="119"/>
      <c r="H77" s="119"/>
      <c r="I77" s="119"/>
      <c r="J77" s="121"/>
      <c r="K77" s="119"/>
      <c r="L77" s="119"/>
      <c r="M77" s="119"/>
      <c r="N77" s="119"/>
      <c r="P77" s="119"/>
      <c r="Q77" s="119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U77" s="115"/>
      <c r="AV77" s="115"/>
    </row>
    <row r="78" spans="1:48" ht="30" customHeight="1" x14ac:dyDescent="0.2">
      <c r="D78" s="119"/>
      <c r="E78" s="119"/>
      <c r="F78" s="119"/>
      <c r="H78" s="119"/>
      <c r="I78" s="119"/>
      <c r="J78" s="121"/>
      <c r="K78" s="119"/>
      <c r="L78" s="119"/>
      <c r="M78" s="119"/>
      <c r="N78" s="119"/>
      <c r="P78" s="119"/>
      <c r="Q78" s="119"/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U78" s="115"/>
      <c r="AV78" s="115"/>
    </row>
    <row r="79" spans="1:48" ht="30" customHeight="1" x14ac:dyDescent="0.2">
      <c r="D79" s="119"/>
      <c r="E79" s="119"/>
      <c r="F79" s="119"/>
      <c r="H79" s="119"/>
      <c r="I79" s="119"/>
      <c r="J79" s="119"/>
      <c r="K79" s="119"/>
      <c r="L79" s="119"/>
      <c r="M79" s="119"/>
      <c r="N79" s="119"/>
      <c r="P79" s="119"/>
      <c r="Q79" s="119"/>
      <c r="AH79" s="115"/>
      <c r="AI79" s="115"/>
      <c r="AJ79" s="115"/>
      <c r="AK79" s="115"/>
      <c r="AL79" s="115"/>
      <c r="AM79" s="115"/>
      <c r="AN79" s="115"/>
      <c r="AO79" s="115"/>
      <c r="AP79" s="115"/>
      <c r="AQ79" s="115"/>
      <c r="AR79" s="115"/>
      <c r="AS79" s="115"/>
      <c r="AU79" s="115"/>
      <c r="AV79" s="115"/>
    </row>
    <row r="80" spans="1:48" ht="30" customHeight="1" x14ac:dyDescent="0.2">
      <c r="D80" s="119"/>
      <c r="E80" s="119"/>
      <c r="F80" s="119"/>
      <c r="H80" s="119"/>
      <c r="I80" s="119"/>
      <c r="J80" s="119"/>
      <c r="K80" s="119"/>
      <c r="L80" s="119"/>
      <c r="M80" s="119"/>
      <c r="N80" s="119"/>
      <c r="O80" s="120"/>
      <c r="P80" s="119"/>
      <c r="Q80" s="119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U80" s="115"/>
      <c r="AV80" s="115"/>
    </row>
    <row r="81" spans="1:48" ht="30" customHeight="1" x14ac:dyDescent="0.2">
      <c r="D81" s="119"/>
      <c r="E81" s="119"/>
      <c r="F81" s="119"/>
      <c r="H81" s="119"/>
      <c r="I81" s="119"/>
      <c r="J81" s="119"/>
      <c r="K81" s="119"/>
      <c r="L81" s="119"/>
      <c r="M81" s="119"/>
      <c r="N81" s="119"/>
      <c r="O81" s="120"/>
      <c r="P81" s="119"/>
      <c r="Q81" s="119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U81" s="115"/>
      <c r="AV81" s="115"/>
    </row>
    <row r="82" spans="1:48" ht="30" customHeight="1" x14ac:dyDescent="0.2">
      <c r="D82" s="119"/>
      <c r="E82" s="119"/>
      <c r="F82" s="119"/>
      <c r="H82" s="119"/>
      <c r="I82" s="119"/>
      <c r="J82" s="119"/>
      <c r="K82" s="119"/>
      <c r="L82" s="119"/>
      <c r="M82" s="119"/>
      <c r="N82" s="119"/>
      <c r="O82" s="120"/>
      <c r="P82" s="119"/>
      <c r="Q82" s="119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U82" s="115"/>
      <c r="AV82" s="115"/>
    </row>
    <row r="83" spans="1:48" ht="30" customHeight="1" x14ac:dyDescent="0.2">
      <c r="D83" s="119"/>
      <c r="E83" s="119"/>
      <c r="F83" s="119"/>
      <c r="H83" s="119"/>
      <c r="I83" s="119"/>
      <c r="J83" s="119"/>
      <c r="K83" s="119"/>
      <c r="L83" s="119"/>
      <c r="M83" s="119"/>
      <c r="N83" s="119"/>
      <c r="O83" s="120"/>
      <c r="P83" s="119"/>
      <c r="Q83" s="119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U83" s="115"/>
      <c r="AV83" s="115"/>
    </row>
    <row r="84" spans="1:48" ht="30" customHeight="1" x14ac:dyDescent="0.2">
      <c r="D84" s="119"/>
      <c r="E84" s="119"/>
      <c r="F84" s="119"/>
      <c r="H84" s="119"/>
      <c r="I84" s="119"/>
      <c r="J84" s="119"/>
      <c r="K84" s="119"/>
      <c r="L84" s="119"/>
      <c r="M84" s="119"/>
      <c r="N84" s="119"/>
      <c r="O84" s="120"/>
      <c r="P84" s="119"/>
      <c r="Q84" s="119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U84" s="115"/>
      <c r="AV84" s="115"/>
    </row>
    <row r="85" spans="1:48" ht="30" customHeight="1" x14ac:dyDescent="0.2">
      <c r="D85" s="119"/>
      <c r="E85" s="119"/>
      <c r="F85" s="119"/>
      <c r="H85" s="119"/>
      <c r="I85" s="119"/>
      <c r="J85" s="119"/>
      <c r="K85" s="119"/>
      <c r="L85" s="119"/>
      <c r="M85" s="119"/>
      <c r="N85" s="119"/>
      <c r="O85" s="120"/>
      <c r="P85" s="119"/>
      <c r="Q85" s="119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U85" s="115"/>
      <c r="AV85" s="115"/>
    </row>
    <row r="86" spans="1:48" ht="30" customHeight="1" x14ac:dyDescent="0.2">
      <c r="D86" s="119"/>
      <c r="E86" s="119"/>
      <c r="F86" s="119"/>
      <c r="H86" s="119"/>
      <c r="I86" s="119"/>
      <c r="J86" s="119"/>
      <c r="K86" s="119"/>
      <c r="L86" s="119"/>
      <c r="M86" s="119"/>
      <c r="N86" s="119"/>
      <c r="O86" s="120"/>
      <c r="P86" s="119"/>
      <c r="Q86" s="119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U86" s="115"/>
      <c r="AV86" s="115"/>
    </row>
    <row r="87" spans="1:48" ht="30" customHeight="1" x14ac:dyDescent="0.2">
      <c r="C87" s="119"/>
      <c r="D87" s="119"/>
      <c r="E87" s="119"/>
      <c r="F87" s="119"/>
      <c r="H87" s="119"/>
      <c r="I87" s="119"/>
      <c r="J87" s="119"/>
      <c r="K87" s="119"/>
      <c r="L87" s="119"/>
      <c r="M87" s="119"/>
      <c r="N87" s="119"/>
      <c r="O87" s="120"/>
      <c r="P87" s="119"/>
      <c r="Q87" s="119"/>
      <c r="AH87" s="115"/>
      <c r="AI87" s="115"/>
      <c r="AJ87" s="115"/>
      <c r="AK87" s="115"/>
      <c r="AL87" s="115"/>
      <c r="AM87" s="115"/>
      <c r="AN87" s="115"/>
      <c r="AO87" s="115"/>
      <c r="AP87" s="115"/>
      <c r="AQ87" s="115"/>
      <c r="AR87" s="115"/>
      <c r="AS87" s="115"/>
      <c r="AU87" s="115"/>
      <c r="AV87" s="115"/>
    </row>
    <row r="88" spans="1:48" ht="30" customHeight="1" x14ac:dyDescent="0.2">
      <c r="C88" s="119"/>
      <c r="D88" s="119"/>
      <c r="E88" s="119"/>
      <c r="F88" s="119"/>
      <c r="H88" s="119"/>
      <c r="I88" s="119"/>
      <c r="J88" s="119"/>
      <c r="K88" s="119"/>
      <c r="L88" s="119"/>
      <c r="M88" s="119"/>
      <c r="N88" s="119"/>
      <c r="O88" s="120"/>
      <c r="P88" s="119"/>
      <c r="Q88" s="119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U88" s="115"/>
      <c r="AV88" s="115"/>
    </row>
    <row r="89" spans="1:48" ht="30" customHeight="1" x14ac:dyDescent="0.2">
      <c r="C89" s="119"/>
      <c r="D89" s="119"/>
      <c r="E89" s="119"/>
      <c r="F89" s="119"/>
      <c r="H89" s="119"/>
      <c r="I89" s="119"/>
      <c r="J89" s="119"/>
      <c r="K89" s="119"/>
      <c r="L89" s="119"/>
      <c r="M89" s="119"/>
      <c r="N89" s="119"/>
      <c r="O89" s="120"/>
      <c r="P89" s="119"/>
      <c r="Q89" s="119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U89" s="115"/>
      <c r="AV89" s="115"/>
    </row>
    <row r="90" spans="1:48" ht="30" customHeight="1" x14ac:dyDescent="0.2">
      <c r="C90" s="119"/>
      <c r="D90" s="119"/>
      <c r="E90" s="119"/>
      <c r="F90" s="119"/>
      <c r="H90" s="119"/>
      <c r="I90" s="119"/>
      <c r="J90" s="119"/>
      <c r="K90" s="119"/>
      <c r="L90" s="119"/>
      <c r="M90" s="119"/>
      <c r="N90" s="119"/>
      <c r="O90" s="120"/>
      <c r="P90" s="119"/>
      <c r="Q90" s="119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U90" s="115"/>
      <c r="AV90" s="115"/>
    </row>
    <row r="91" spans="1:48" ht="48.95" customHeight="1" x14ac:dyDescent="0.2">
      <c r="C91" s="119"/>
      <c r="D91" s="119"/>
      <c r="E91" s="119"/>
      <c r="F91" s="119"/>
      <c r="H91" s="119"/>
      <c r="I91" s="119"/>
      <c r="J91" s="119"/>
      <c r="K91" s="119"/>
      <c r="L91" s="119"/>
      <c r="M91" s="119"/>
      <c r="N91" s="119"/>
      <c r="O91" s="120"/>
      <c r="P91" s="119"/>
      <c r="Q91" s="119"/>
      <c r="AH91" s="115"/>
      <c r="AI91" s="115"/>
      <c r="AJ91" s="115"/>
      <c r="AK91" s="115"/>
      <c r="AL91" s="115"/>
      <c r="AM91" s="115"/>
      <c r="AN91" s="115"/>
      <c r="AO91" s="115"/>
      <c r="AP91" s="115"/>
      <c r="AQ91" s="115"/>
      <c r="AR91" s="115"/>
      <c r="AS91" s="115"/>
      <c r="AU91" s="115"/>
      <c r="AV91" s="115"/>
    </row>
    <row r="92" spans="1:48" ht="48.95" customHeight="1" x14ac:dyDescent="0.2">
      <c r="C92" s="119"/>
      <c r="D92" s="119"/>
      <c r="E92" s="119"/>
      <c r="F92" s="119"/>
      <c r="H92" s="119"/>
      <c r="I92" s="119"/>
      <c r="J92" s="119"/>
      <c r="K92" s="119"/>
      <c r="L92" s="119"/>
      <c r="M92" s="119"/>
      <c r="N92" s="119"/>
      <c r="O92" s="120"/>
      <c r="P92" s="119"/>
      <c r="Q92" s="119"/>
      <c r="AH92" s="115"/>
      <c r="AI92" s="115"/>
      <c r="AJ92" s="115"/>
      <c r="AK92" s="115"/>
      <c r="AL92" s="115"/>
      <c r="AM92" s="115"/>
      <c r="AN92" s="115"/>
      <c r="AO92" s="115"/>
      <c r="AP92" s="115"/>
      <c r="AQ92" s="115"/>
      <c r="AR92" s="115"/>
      <c r="AS92" s="115"/>
      <c r="AU92" s="115"/>
      <c r="AV92" s="115"/>
    </row>
    <row r="93" spans="1:48" ht="30" customHeight="1" x14ac:dyDescent="0.2">
      <c r="AH93" s="115"/>
      <c r="AI93" s="115"/>
      <c r="AJ93" s="115"/>
      <c r="AK93" s="115"/>
      <c r="AL93" s="115"/>
      <c r="AM93" s="115"/>
      <c r="AN93" s="115"/>
      <c r="AO93" s="115"/>
      <c r="AP93" s="115"/>
      <c r="AQ93" s="115"/>
      <c r="AR93" s="115"/>
      <c r="AS93" s="115"/>
      <c r="AU93" s="115"/>
      <c r="AV93" s="115"/>
    </row>
    <row r="94" spans="1:48" ht="30" customHeight="1" x14ac:dyDescent="0.2">
      <c r="A94" s="187"/>
      <c r="B94" s="187"/>
      <c r="C94" s="252" t="s">
        <v>242</v>
      </c>
      <c r="D94" s="256" t="s">
        <v>18</v>
      </c>
      <c r="E94" s="256"/>
      <c r="F94" s="256" t="s">
        <v>19</v>
      </c>
      <c r="G94" s="256"/>
      <c r="H94" s="256" t="s">
        <v>20</v>
      </c>
      <c r="I94" s="256"/>
      <c r="J94" s="256" t="s">
        <v>21</v>
      </c>
      <c r="K94" s="256"/>
      <c r="L94" s="256" t="s">
        <v>70</v>
      </c>
      <c r="M94" s="256"/>
      <c r="N94" s="256" t="s">
        <v>71</v>
      </c>
      <c r="O94" s="256"/>
      <c r="P94" s="256" t="s">
        <v>23</v>
      </c>
      <c r="Q94" s="256"/>
      <c r="R94" s="256" t="s">
        <v>24</v>
      </c>
      <c r="S94" s="256"/>
      <c r="T94" s="256" t="s">
        <v>25</v>
      </c>
      <c r="U94" s="256"/>
      <c r="V94" s="256" t="s">
        <v>26</v>
      </c>
      <c r="W94" s="256"/>
      <c r="X94" s="256" t="s">
        <v>22</v>
      </c>
      <c r="Y94" s="256"/>
      <c r="Z94" s="256" t="s">
        <v>27</v>
      </c>
      <c r="AA94" s="256"/>
      <c r="AB94" s="256" t="s">
        <v>28</v>
      </c>
      <c r="AC94" s="256"/>
      <c r="AD94" s="256" t="s">
        <v>213</v>
      </c>
      <c r="AE94" s="256"/>
      <c r="AF94" s="256"/>
      <c r="AG94" s="114"/>
      <c r="AH94" s="114"/>
      <c r="AI94" s="114"/>
      <c r="AJ94" s="114"/>
      <c r="AK94" s="114"/>
      <c r="AL94" s="114"/>
      <c r="AM94" s="114"/>
      <c r="AN94" s="115"/>
      <c r="AO94" s="115"/>
      <c r="AP94" s="115"/>
      <c r="AQ94" s="115"/>
      <c r="AR94" s="115"/>
      <c r="AS94" s="115"/>
      <c r="AU94" s="115"/>
      <c r="AV94" s="115"/>
    </row>
    <row r="95" spans="1:48" ht="30" customHeight="1" x14ac:dyDescent="0.6">
      <c r="A95" s="115"/>
      <c r="B95" s="188"/>
      <c r="C95" s="253"/>
      <c r="D95" s="186">
        <v>2567</v>
      </c>
      <c r="E95" s="186">
        <v>2568</v>
      </c>
      <c r="F95" s="186">
        <v>2567</v>
      </c>
      <c r="G95" s="186">
        <v>2568</v>
      </c>
      <c r="H95" s="186">
        <v>2567</v>
      </c>
      <c r="I95" s="186">
        <v>2568</v>
      </c>
      <c r="J95" s="186">
        <v>2567</v>
      </c>
      <c r="K95" s="186">
        <v>2568</v>
      </c>
      <c r="L95" s="186">
        <v>2567</v>
      </c>
      <c r="M95" s="186">
        <v>2568</v>
      </c>
      <c r="N95" s="186">
        <v>2567</v>
      </c>
      <c r="O95" s="186">
        <v>2568</v>
      </c>
      <c r="P95" s="186">
        <v>2567</v>
      </c>
      <c r="Q95" s="186">
        <v>2568</v>
      </c>
      <c r="R95" s="186">
        <v>2567</v>
      </c>
      <c r="S95" s="186">
        <v>2568</v>
      </c>
      <c r="T95" s="186">
        <v>2567</v>
      </c>
      <c r="U95" s="186">
        <v>2568</v>
      </c>
      <c r="V95" s="186">
        <v>2567</v>
      </c>
      <c r="W95" s="186">
        <v>2568</v>
      </c>
      <c r="X95" s="186">
        <v>2567</v>
      </c>
      <c r="Y95" s="186">
        <v>2568</v>
      </c>
      <c r="Z95" s="186">
        <v>2567</v>
      </c>
      <c r="AA95" s="186">
        <v>2568</v>
      </c>
      <c r="AB95" s="186">
        <v>2567</v>
      </c>
      <c r="AC95" s="186">
        <v>2568</v>
      </c>
      <c r="AD95" s="186">
        <v>2567</v>
      </c>
      <c r="AE95" s="186"/>
      <c r="AF95" s="186">
        <v>2568</v>
      </c>
      <c r="AG95" s="114"/>
      <c r="AH95" s="114"/>
      <c r="AI95" s="114"/>
      <c r="AJ95" s="114"/>
      <c r="AK95" s="114"/>
      <c r="AL95" s="114"/>
      <c r="AM95" s="114"/>
    </row>
    <row r="96" spans="1:48" s="164" customFormat="1" ht="55.5" x14ac:dyDescent="0.65">
      <c r="A96" s="262" t="s">
        <v>243</v>
      </c>
      <c r="B96" s="263"/>
      <c r="C96" s="185" t="s">
        <v>279</v>
      </c>
      <c r="D96" s="181">
        <f>'สรุปการคำนวณ ปี 2567'!C49</f>
        <v>0</v>
      </c>
      <c r="E96" s="181">
        <f t="shared" ref="E96:E111" si="57">D50</f>
        <v>0</v>
      </c>
      <c r="F96" s="181">
        <f>'สรุปการคำนวณ ปี 2567'!D49</f>
        <v>0</v>
      </c>
      <c r="G96" s="181">
        <f>E50</f>
        <v>0</v>
      </c>
      <c r="H96" s="181">
        <f>'สรุปการคำนวณ ปี 2567'!E49</f>
        <v>0</v>
      </c>
      <c r="I96" s="181">
        <f t="shared" ref="I96:I111" si="58">F50</f>
        <v>0</v>
      </c>
      <c r="J96" s="181">
        <f>'สรุปการคำนวณ ปี 2567'!F49</f>
        <v>0</v>
      </c>
      <c r="K96" s="181">
        <f t="shared" ref="K96:K111" si="59">G50</f>
        <v>0</v>
      </c>
      <c r="L96" s="181">
        <f>'สรุปการคำนวณ ปี 2567'!G49</f>
        <v>0</v>
      </c>
      <c r="M96" s="181">
        <f t="shared" ref="M96:M111" si="60">H50</f>
        <v>0</v>
      </c>
      <c r="N96" s="181">
        <f>'สรุปการคำนวณ ปี 2567'!H49</f>
        <v>0</v>
      </c>
      <c r="O96" s="181">
        <f t="shared" ref="O96:O111" si="61">I50</f>
        <v>0</v>
      </c>
      <c r="P96" s="181">
        <f>'สรุปการคำนวณ ปี 2567'!I49</f>
        <v>0</v>
      </c>
      <c r="Q96" s="181">
        <f t="shared" ref="Q96:Q111" si="62">J50</f>
        <v>0</v>
      </c>
      <c r="R96" s="181">
        <f>'สรุปการคำนวณ ปี 2567'!J49</f>
        <v>0</v>
      </c>
      <c r="S96" s="181">
        <f t="shared" ref="S96:S111" si="63">K50</f>
        <v>82.831313842200004</v>
      </c>
      <c r="T96" s="181">
        <f>'สรุปการคำนวณ ปี 2567'!K49</f>
        <v>0</v>
      </c>
      <c r="U96" s="181">
        <f t="shared" ref="U96:U111" si="64">L50</f>
        <v>0</v>
      </c>
      <c r="V96" s="181">
        <f>'สรุปการคำนวณ ปี 2567'!L49</f>
        <v>0</v>
      </c>
      <c r="W96" s="181">
        <f t="shared" ref="W96:W111" si="65">M50</f>
        <v>0</v>
      </c>
      <c r="X96" s="181">
        <f>'สรุปการคำนวณ ปี 2567'!M49</f>
        <v>0</v>
      </c>
      <c r="Y96" s="181">
        <f t="shared" ref="Y96:Y111" si="66">N50</f>
        <v>0</v>
      </c>
      <c r="Z96" s="181">
        <f>'สรุปการคำนวณ ปี 2567'!N49</f>
        <v>0</v>
      </c>
      <c r="AA96" s="181">
        <f t="shared" ref="AA96:AA111" si="67">O50</f>
        <v>0</v>
      </c>
      <c r="AB96" s="180">
        <f>D96+F96+H96+J96+L96+N96+P96+R96+T96+V96+X96+Z96</f>
        <v>0</v>
      </c>
      <c r="AC96" s="180">
        <f>E96+G96+I96+K96+M96+O96+Q96+S96+U96+W96+Y96+AA96</f>
        <v>82.831313842200004</v>
      </c>
      <c r="AD96" s="180"/>
      <c r="AE96" s="180"/>
      <c r="AF96" s="182"/>
      <c r="AG96" s="166"/>
      <c r="AH96" s="166"/>
      <c r="AI96" s="166"/>
      <c r="AJ96" s="166"/>
      <c r="AK96" s="166"/>
      <c r="AL96" s="166"/>
      <c r="AM96" s="166"/>
      <c r="AN96" s="176"/>
      <c r="AO96" s="176"/>
      <c r="AP96" s="176"/>
      <c r="AQ96" s="176"/>
      <c r="AR96" s="176"/>
      <c r="AS96" s="176"/>
      <c r="AU96" s="176"/>
      <c r="AV96" s="176"/>
    </row>
    <row r="97" spans="1:48" s="164" customFormat="1" ht="55.5" x14ac:dyDescent="0.65">
      <c r="A97" s="264"/>
      <c r="B97" s="265"/>
      <c r="C97" s="185" t="s">
        <v>283</v>
      </c>
      <c r="D97" s="181">
        <f>'สรุปการคำนวณ ปี 2567'!C50</f>
        <v>50.356257959999994</v>
      </c>
      <c r="E97" s="181">
        <f t="shared" si="57"/>
        <v>0</v>
      </c>
      <c r="F97" s="181">
        <f>'สรุปการคำนวณ ปี 2567'!D50</f>
        <v>50.356257959999994</v>
      </c>
      <c r="G97" s="181">
        <f t="shared" ref="G97:G111" si="68">E51</f>
        <v>0</v>
      </c>
      <c r="H97" s="181">
        <f>'สรุปการคำนวณ ปี 2567'!E50</f>
        <v>48.166855439999992</v>
      </c>
      <c r="I97" s="181">
        <f t="shared" si="58"/>
        <v>60.252357350399997</v>
      </c>
      <c r="J97" s="181">
        <f>'สรุปการคำนวณ ปี 2567'!F50</f>
        <v>45.977452919999998</v>
      </c>
      <c r="K97" s="181">
        <f t="shared" si="59"/>
        <v>67.499279691599995</v>
      </c>
      <c r="L97" s="181">
        <f>'สรุปการคำนวณ ปี 2567'!G50</f>
        <v>43.788050399999996</v>
      </c>
      <c r="M97" s="181">
        <f t="shared" si="60"/>
        <v>61.259482509599998</v>
      </c>
      <c r="N97" s="181">
        <f>'สรุปการคำนวณ ปี 2567'!H50</f>
        <v>48.889358271599988</v>
      </c>
      <c r="O97" s="181">
        <f t="shared" si="61"/>
        <v>0</v>
      </c>
      <c r="P97" s="181">
        <f>'สรุปการคำนวณ ปี 2567'!I50</f>
        <v>93.993239586119984</v>
      </c>
      <c r="Q97" s="181">
        <f t="shared" si="62"/>
        <v>66.689200759199991</v>
      </c>
      <c r="R97" s="181">
        <f>'สรุปการคำนวณ ปี 2567'!J50</f>
        <v>51.247344785639996</v>
      </c>
      <c r="S97" s="181">
        <f t="shared" si="63"/>
        <v>67.871478119999992</v>
      </c>
      <c r="T97" s="181">
        <f>'สรุปการคำนวณ ปี 2567'!K50</f>
        <v>51.247344785639996</v>
      </c>
      <c r="U97" s="181">
        <f t="shared" si="64"/>
        <v>66.689200759199991</v>
      </c>
      <c r="V97" s="181">
        <f>'สรุปการคำนวณ ปี 2567'!L50</f>
        <v>120.22009237319998</v>
      </c>
      <c r="W97" s="181">
        <f t="shared" si="65"/>
        <v>0</v>
      </c>
      <c r="X97" s="181">
        <f>'สรุปการคำนวณ ปี 2567'!M50</f>
        <v>120.35145652439999</v>
      </c>
      <c r="Y97" s="181">
        <f t="shared" si="66"/>
        <v>0</v>
      </c>
      <c r="Z97" s="181">
        <f>'สรุปการคำนวณ ปี 2567'!N50</f>
        <v>60.120993199199994</v>
      </c>
      <c r="AA97" s="181">
        <f t="shared" si="67"/>
        <v>0</v>
      </c>
      <c r="AB97" s="180">
        <f t="shared" ref="AB97:AB111" si="69">D97+F97+H97+J97+L97+N97+P97+R97+T97+V97+X97+Z97</f>
        <v>784.71470420579999</v>
      </c>
      <c r="AC97" s="180">
        <f t="shared" ref="AC97:AC111" si="70">E97+G97+I97+K97+M97+O97+Q97+S97+U97+W97+Y97+AA97</f>
        <v>390.26099918999995</v>
      </c>
      <c r="AD97" s="182"/>
      <c r="AE97" s="182"/>
      <c r="AF97" s="182"/>
      <c r="AG97" s="162"/>
      <c r="AH97" s="162"/>
      <c r="AI97" s="162"/>
      <c r="AJ97" s="166"/>
      <c r="AK97" s="166"/>
      <c r="AL97" s="166"/>
      <c r="AM97" s="166"/>
      <c r="AN97" s="176"/>
      <c r="AO97" s="176"/>
      <c r="AP97" s="176"/>
      <c r="AQ97" s="176"/>
      <c r="AR97" s="176"/>
      <c r="AS97" s="176"/>
      <c r="AU97" s="176"/>
      <c r="AV97" s="176"/>
    </row>
    <row r="98" spans="1:48" s="164" customFormat="1" ht="30" customHeight="1" x14ac:dyDescent="0.65">
      <c r="A98" s="264"/>
      <c r="B98" s="265"/>
      <c r="C98" s="185" t="s">
        <v>285</v>
      </c>
      <c r="D98" s="181">
        <f>'สรุปการคำนวณ ปี 2567'!C51</f>
        <v>275.37233889437999</v>
      </c>
      <c r="E98" s="181">
        <f t="shared" si="57"/>
        <v>195.24199748040002</v>
      </c>
      <c r="F98" s="181">
        <f>'สรุปการคำนวณ ปี 2567'!D51</f>
        <v>137.03116050000003</v>
      </c>
      <c r="G98" s="181">
        <f t="shared" si="68"/>
        <v>0</v>
      </c>
      <c r="H98" s="181">
        <f>'สรุปการคำนวณ ปี 2567'!E51</f>
        <v>95.92181235000001</v>
      </c>
      <c r="I98" s="181">
        <f t="shared" si="58"/>
        <v>162.69709686165001</v>
      </c>
      <c r="J98" s="181">
        <f>'สรุปการคำนวณ ปี 2567'!F51</f>
        <v>0</v>
      </c>
      <c r="K98" s="181">
        <f t="shared" si="59"/>
        <v>0</v>
      </c>
      <c r="L98" s="181">
        <f>'สรุปการคำนวณ ปี 2567'!G51</f>
        <v>0</v>
      </c>
      <c r="M98" s="181">
        <f t="shared" si="60"/>
        <v>0</v>
      </c>
      <c r="N98" s="181">
        <f>'สรุปการคำนวณ ปี 2567'!H51</f>
        <v>150.73427655</v>
      </c>
      <c r="O98" s="181">
        <f t="shared" si="61"/>
        <v>0</v>
      </c>
      <c r="P98" s="181">
        <f>'สรุปการคำนวณ ปี 2567'!I51</f>
        <v>0</v>
      </c>
      <c r="Q98" s="181">
        <f t="shared" si="62"/>
        <v>287.65581212160004</v>
      </c>
      <c r="R98" s="181">
        <f>'สรุปการคำนวณ ปี 2567'!J51</f>
        <v>162.69709686165001</v>
      </c>
      <c r="S98" s="181">
        <f t="shared" si="63"/>
        <v>167.67132798780003</v>
      </c>
      <c r="T98" s="181">
        <f>'สรุปการคำนวณ ปี 2567'!K51</f>
        <v>0</v>
      </c>
      <c r="U98" s="181">
        <f t="shared" si="64"/>
        <v>167.67132798780003</v>
      </c>
      <c r="V98" s="181">
        <f>'สรุปการคำนวณ ปี 2567'!L51</f>
        <v>0</v>
      </c>
      <c r="W98" s="181">
        <f t="shared" si="65"/>
        <v>338.03668859103004</v>
      </c>
      <c r="X98" s="181">
        <f>'สรุปการคำนวณ ปี 2567'!M51</f>
        <v>253.86392794230002</v>
      </c>
      <c r="Y98" s="181">
        <f t="shared" si="66"/>
        <v>0</v>
      </c>
      <c r="Z98" s="181">
        <f>'สรุปการคำนวณ ปี 2567'!N51</f>
        <v>0</v>
      </c>
      <c r="AA98" s="181">
        <f t="shared" si="67"/>
        <v>482.86766274669003</v>
      </c>
      <c r="AB98" s="180">
        <f t="shared" si="69"/>
        <v>1075.6206130983301</v>
      </c>
      <c r="AC98" s="180">
        <f t="shared" si="70"/>
        <v>1801.8419137769702</v>
      </c>
      <c r="AD98" s="182"/>
      <c r="AE98" s="182"/>
      <c r="AF98" s="182"/>
      <c r="AG98" s="162"/>
      <c r="AH98" s="162"/>
      <c r="AI98" s="162"/>
      <c r="AJ98" s="166"/>
      <c r="AK98" s="166"/>
      <c r="AL98" s="166"/>
      <c r="AM98" s="166"/>
      <c r="AN98" s="176"/>
      <c r="AO98" s="176"/>
      <c r="AP98" s="176"/>
      <c r="AQ98" s="176"/>
      <c r="AR98" s="176"/>
      <c r="AS98" s="176"/>
      <c r="AU98" s="176"/>
      <c r="AV98" s="176"/>
    </row>
    <row r="99" spans="1:48" s="164" customFormat="1" ht="30" customHeight="1" x14ac:dyDescent="0.65">
      <c r="A99" s="264"/>
      <c r="B99" s="265"/>
      <c r="C99" s="185" t="s">
        <v>286</v>
      </c>
      <c r="D99" s="181">
        <f>'สรุปการคำนวณ ปี 2567'!C52</f>
        <v>6.7182727199999981</v>
      </c>
      <c r="E99" s="181">
        <f t="shared" si="57"/>
        <v>13.458939682399997</v>
      </c>
      <c r="F99" s="181">
        <f>'สรุปการคำนวณ ปี 2567'!D52</f>
        <v>6.7182727199999981</v>
      </c>
      <c r="G99" s="181">
        <f t="shared" si="68"/>
        <v>75.031909161199991</v>
      </c>
      <c r="H99" s="181">
        <f>'สรุปการคำนวณ ปี 2567'!E52</f>
        <v>6.7182727199999981</v>
      </c>
      <c r="I99" s="181">
        <f t="shared" si="58"/>
        <v>6.7384275381599981</v>
      </c>
      <c r="J99" s="181">
        <f>'สรุปการคำนวณ ปี 2567'!F52</f>
        <v>4.478848479999999</v>
      </c>
      <c r="K99" s="181">
        <f t="shared" si="59"/>
        <v>0</v>
      </c>
      <c r="L99" s="181">
        <f>'สรุปการคำนวณ ปี 2567'!G52</f>
        <v>7.4774375373599984</v>
      </c>
      <c r="M99" s="181">
        <f t="shared" si="60"/>
        <v>0</v>
      </c>
      <c r="N99" s="181">
        <f>'สรุปการคำนวณ ปี 2567'!H52</f>
        <v>6.7182727199999981</v>
      </c>
      <c r="O99" s="181">
        <f t="shared" si="61"/>
        <v>0</v>
      </c>
      <c r="P99" s="181">
        <f>'สรุปการคำนวณ ปี 2567'!I52</f>
        <v>6.7182727199999981</v>
      </c>
      <c r="Q99" s="181">
        <f t="shared" si="62"/>
        <v>6.7182727199999981</v>
      </c>
      <c r="R99" s="181">
        <f>'สรุปการคำนวณ ปี 2567'!J52</f>
        <v>6.7182727199999981</v>
      </c>
      <c r="S99" s="181">
        <f t="shared" si="63"/>
        <v>6.7182727199999981</v>
      </c>
      <c r="T99" s="181">
        <f>'สรุปการคำนวณ ปี 2567'!K52</f>
        <v>6.7182727199999981</v>
      </c>
      <c r="U99" s="181">
        <f t="shared" si="64"/>
        <v>0</v>
      </c>
      <c r="V99" s="181">
        <f>'สรุปการคำนวณ ปี 2567'!L52</f>
        <v>6.2703878719999979</v>
      </c>
      <c r="W99" s="181">
        <f t="shared" si="65"/>
        <v>13.729910015439998</v>
      </c>
      <c r="X99" s="181">
        <f>'สรุปการคำนวณ ปี 2567'!M52</f>
        <v>0</v>
      </c>
      <c r="Y99" s="181">
        <f t="shared" si="66"/>
        <v>0</v>
      </c>
      <c r="Z99" s="181">
        <f>'สรุปการคำนวณ ปี 2567'!N52</f>
        <v>7.3900999919999979</v>
      </c>
      <c r="AA99" s="181">
        <f t="shared" si="67"/>
        <v>6.9489334167199992</v>
      </c>
      <c r="AB99" s="180">
        <f t="shared" si="69"/>
        <v>72.644682921360001</v>
      </c>
      <c r="AC99" s="180">
        <f t="shared" si="70"/>
        <v>129.34466525392</v>
      </c>
      <c r="AD99" s="182"/>
      <c r="AE99" s="182"/>
      <c r="AF99" s="182"/>
      <c r="AG99" s="162"/>
      <c r="AH99" s="162"/>
      <c r="AI99" s="162"/>
      <c r="AN99" s="176"/>
      <c r="AO99" s="176"/>
      <c r="AP99" s="176"/>
      <c r="AQ99" s="176"/>
      <c r="AR99" s="176"/>
      <c r="AS99" s="176"/>
      <c r="AU99" s="176"/>
      <c r="AV99" s="176"/>
    </row>
    <row r="100" spans="1:48" s="164" customFormat="1" ht="30" customHeight="1" x14ac:dyDescent="0.65">
      <c r="A100" s="264"/>
      <c r="B100" s="265"/>
      <c r="C100" s="185" t="s">
        <v>289</v>
      </c>
      <c r="D100" s="181">
        <f>'สรุปการคำนวณ ปี 2567'!C53</f>
        <v>0</v>
      </c>
      <c r="E100" s="181">
        <f t="shared" si="57"/>
        <v>0</v>
      </c>
      <c r="F100" s="181">
        <f>'สรุปการคำนวณ ปี 2567'!D53</f>
        <v>0</v>
      </c>
      <c r="G100" s="181">
        <f t="shared" si="68"/>
        <v>0</v>
      </c>
      <c r="H100" s="181">
        <f>'สรุปการคำนวณ ปี 2567'!E53</f>
        <v>0</v>
      </c>
      <c r="I100" s="181">
        <f t="shared" si="58"/>
        <v>88.448967657360001</v>
      </c>
      <c r="J100" s="181">
        <f>'สรุปการคำนวณ ปี 2567'!F53</f>
        <v>0</v>
      </c>
      <c r="K100" s="181">
        <f t="shared" si="59"/>
        <v>0</v>
      </c>
      <c r="L100" s="181">
        <f>'สรุปการคำนวณ ปี 2567'!G53</f>
        <v>0</v>
      </c>
      <c r="M100" s="181">
        <f t="shared" si="60"/>
        <v>91.136281347300013</v>
      </c>
      <c r="N100" s="181">
        <f>'สรุปการคำนวณ ปี 2567'!H53</f>
        <v>0</v>
      </c>
      <c r="O100" s="181">
        <f t="shared" si="61"/>
        <v>91.136281347300013</v>
      </c>
      <c r="P100" s="181">
        <f>'สรุปการคำนวณ ปี 2567'!I53</f>
        <v>0</v>
      </c>
      <c r="Q100" s="181">
        <f t="shared" si="62"/>
        <v>91.136281347300013</v>
      </c>
      <c r="R100" s="181">
        <f>'สรุปการคำนวณ ปี 2567'!J53</f>
        <v>0</v>
      </c>
      <c r="S100" s="181">
        <f t="shared" si="63"/>
        <v>0</v>
      </c>
      <c r="T100" s="181">
        <f>'สรุปการคำนวณ ปี 2567'!K53</f>
        <v>0</v>
      </c>
      <c r="U100" s="181">
        <f t="shared" si="64"/>
        <v>0</v>
      </c>
      <c r="V100" s="181">
        <f>'สรุปการคำนวณ ปี 2567'!L53</f>
        <v>0</v>
      </c>
      <c r="W100" s="181">
        <f t="shared" si="65"/>
        <v>0</v>
      </c>
      <c r="X100" s="181">
        <f>'สรุปการคำนวณ ปี 2567'!M53</f>
        <v>0</v>
      </c>
      <c r="Y100" s="181">
        <f t="shared" si="66"/>
        <v>0</v>
      </c>
      <c r="Z100" s="181">
        <f>'สรุปการคำนวณ ปี 2567'!N53</f>
        <v>0</v>
      </c>
      <c r="AA100" s="181">
        <f t="shared" si="67"/>
        <v>0</v>
      </c>
      <c r="AB100" s="180">
        <f t="shared" si="69"/>
        <v>0</v>
      </c>
      <c r="AC100" s="180">
        <f t="shared" si="70"/>
        <v>361.85781169926008</v>
      </c>
      <c r="AD100" s="182"/>
      <c r="AE100" s="182"/>
      <c r="AF100" s="182"/>
      <c r="AG100" s="162"/>
      <c r="AH100" s="162"/>
      <c r="AI100" s="162"/>
      <c r="AN100" s="176"/>
      <c r="AO100" s="176"/>
      <c r="AP100" s="176"/>
      <c r="AQ100" s="176"/>
      <c r="AR100" s="176"/>
      <c r="AS100" s="176"/>
      <c r="AU100" s="176"/>
      <c r="AV100" s="176"/>
    </row>
    <row r="101" spans="1:48" s="164" customFormat="1" ht="30" customHeight="1" x14ac:dyDescent="0.65">
      <c r="A101" s="264"/>
      <c r="B101" s="265"/>
      <c r="C101" s="185" t="s">
        <v>208</v>
      </c>
      <c r="D101" s="181">
        <f>'สรุปการคำนวณ ปี 2567'!C54</f>
        <v>0</v>
      </c>
      <c r="E101" s="181">
        <f t="shared" si="57"/>
        <v>0</v>
      </c>
      <c r="F101" s="181">
        <f>'สรุปการคำนวณ ปี 2567'!D54</f>
        <v>0</v>
      </c>
      <c r="G101" s="181">
        <f t="shared" si="68"/>
        <v>0</v>
      </c>
      <c r="H101" s="181">
        <f>'สรุปการคำนวณ ปี 2567'!E54</f>
        <v>0</v>
      </c>
      <c r="I101" s="181">
        <f t="shared" si="58"/>
        <v>0</v>
      </c>
      <c r="J101" s="181">
        <f>'สรุปการคำนวณ ปี 2567'!F54</f>
        <v>0</v>
      </c>
      <c r="K101" s="181">
        <f t="shared" si="59"/>
        <v>0</v>
      </c>
      <c r="L101" s="181">
        <f>'สรุปการคำนวณ ปี 2567'!G54</f>
        <v>0</v>
      </c>
      <c r="M101" s="181">
        <f t="shared" si="60"/>
        <v>0</v>
      </c>
      <c r="N101" s="181">
        <f>'สรุปการคำนวณ ปี 2567'!H54</f>
        <v>0</v>
      </c>
      <c r="O101" s="181">
        <f t="shared" si="61"/>
        <v>0</v>
      </c>
      <c r="P101" s="181">
        <f>'สรุปการคำนวณ ปี 2567'!I54</f>
        <v>0</v>
      </c>
      <c r="Q101" s="181">
        <f t="shared" si="62"/>
        <v>0</v>
      </c>
      <c r="R101" s="181">
        <f>'สรุปการคำนวณ ปี 2567'!J54</f>
        <v>0</v>
      </c>
      <c r="S101" s="181">
        <f t="shared" si="63"/>
        <v>0</v>
      </c>
      <c r="T101" s="181">
        <f>'สรุปการคำนวณ ปี 2567'!K54</f>
        <v>0</v>
      </c>
      <c r="U101" s="181">
        <f t="shared" si="64"/>
        <v>0</v>
      </c>
      <c r="V101" s="181">
        <f>'สรุปการคำนวณ ปี 2567'!L54</f>
        <v>0</v>
      </c>
      <c r="W101" s="181">
        <f t="shared" si="65"/>
        <v>0</v>
      </c>
      <c r="X101" s="181">
        <f>'สรุปการคำนวณ ปี 2567'!M54</f>
        <v>0</v>
      </c>
      <c r="Y101" s="181">
        <f t="shared" si="66"/>
        <v>0</v>
      </c>
      <c r="Z101" s="181">
        <f>'สรุปการคำนวณ ปี 2567'!N54</f>
        <v>0</v>
      </c>
      <c r="AA101" s="181">
        <f t="shared" si="67"/>
        <v>0</v>
      </c>
      <c r="AB101" s="180">
        <f t="shared" si="69"/>
        <v>0</v>
      </c>
      <c r="AC101" s="180">
        <f t="shared" si="70"/>
        <v>0</v>
      </c>
      <c r="AD101" s="182"/>
      <c r="AE101" s="182"/>
      <c r="AF101" s="182"/>
      <c r="AG101" s="162"/>
      <c r="AH101" s="162"/>
      <c r="AI101" s="162"/>
      <c r="AN101" s="176"/>
      <c r="AO101" s="176"/>
      <c r="AP101" s="176"/>
      <c r="AQ101" s="176"/>
      <c r="AR101" s="176"/>
      <c r="AS101" s="176"/>
      <c r="AU101" s="176"/>
      <c r="AV101" s="176"/>
    </row>
    <row r="102" spans="1:48" s="164" customFormat="1" ht="30" customHeight="1" x14ac:dyDescent="0.65">
      <c r="A102" s="264"/>
      <c r="B102" s="265"/>
      <c r="C102" s="185" t="s">
        <v>215</v>
      </c>
      <c r="D102" s="181">
        <f>'สรุปการคำนวณ ปี 2567'!C55</f>
        <v>81.311999999999998</v>
      </c>
      <c r="E102" s="181">
        <f t="shared" si="57"/>
        <v>81.311999999999998</v>
      </c>
      <c r="F102" s="181">
        <f>'สรุปการคำนวณ ปี 2567'!D55</f>
        <v>0</v>
      </c>
      <c r="G102" s="181">
        <f t="shared" si="68"/>
        <v>0</v>
      </c>
      <c r="H102" s="181">
        <f>'สรุปการคำนวณ ปี 2567'!E55</f>
        <v>0</v>
      </c>
      <c r="I102" s="181">
        <f t="shared" si="58"/>
        <v>0</v>
      </c>
      <c r="J102" s="181">
        <f>'สรุปการคำนวณ ปี 2567'!F55</f>
        <v>0</v>
      </c>
      <c r="K102" s="181">
        <f t="shared" si="59"/>
        <v>0</v>
      </c>
      <c r="L102" s="181">
        <f>'สรุปการคำนวณ ปี 2567'!G55</f>
        <v>0</v>
      </c>
      <c r="M102" s="181">
        <f t="shared" si="60"/>
        <v>0</v>
      </c>
      <c r="N102" s="181">
        <f>'สรุปการคำนวณ ปี 2567'!H55</f>
        <v>0</v>
      </c>
      <c r="O102" s="181">
        <f t="shared" si="61"/>
        <v>0</v>
      </c>
      <c r="P102" s="181">
        <f>'สรุปการคำนวณ ปี 2567'!I55</f>
        <v>0</v>
      </c>
      <c r="Q102" s="181">
        <f t="shared" si="62"/>
        <v>0</v>
      </c>
      <c r="R102" s="181">
        <f>'สรุปการคำนวณ ปี 2567'!J55</f>
        <v>0</v>
      </c>
      <c r="S102" s="181">
        <f t="shared" si="63"/>
        <v>0</v>
      </c>
      <c r="T102" s="181">
        <f>'สรุปการคำนวณ ปี 2567'!K55</f>
        <v>0</v>
      </c>
      <c r="U102" s="181">
        <f t="shared" si="64"/>
        <v>0</v>
      </c>
      <c r="V102" s="181">
        <f>'สรุปการคำนวณ ปี 2567'!L55</f>
        <v>0</v>
      </c>
      <c r="W102" s="181">
        <f t="shared" si="65"/>
        <v>0</v>
      </c>
      <c r="X102" s="181">
        <f>'สรุปการคำนวณ ปี 2567'!M55</f>
        <v>0</v>
      </c>
      <c r="Y102" s="181">
        <f t="shared" si="66"/>
        <v>0</v>
      </c>
      <c r="Z102" s="181">
        <f>'สรุปการคำนวณ ปี 2567'!N55</f>
        <v>0</v>
      </c>
      <c r="AA102" s="181">
        <f t="shared" si="67"/>
        <v>0</v>
      </c>
      <c r="AB102" s="180">
        <f t="shared" si="69"/>
        <v>81.311999999999998</v>
      </c>
      <c r="AC102" s="180">
        <f t="shared" si="70"/>
        <v>81.311999999999998</v>
      </c>
      <c r="AD102" s="182"/>
      <c r="AE102" s="182"/>
      <c r="AF102" s="182"/>
      <c r="AG102" s="162"/>
      <c r="AH102" s="162"/>
      <c r="AI102" s="162"/>
      <c r="AN102" s="176"/>
      <c r="AO102" s="176"/>
      <c r="AP102" s="176"/>
      <c r="AQ102" s="176"/>
      <c r="AR102" s="176"/>
      <c r="AS102" s="176"/>
      <c r="AU102" s="176"/>
      <c r="AV102" s="176"/>
    </row>
    <row r="103" spans="1:48" s="164" customFormat="1" ht="30" customHeight="1" x14ac:dyDescent="0.65">
      <c r="A103" s="264"/>
      <c r="B103" s="265"/>
      <c r="C103" s="185" t="s">
        <v>214</v>
      </c>
      <c r="D103" s="181">
        <f>'สรุปการคำนวณ ปี 2567'!C56</f>
        <v>0</v>
      </c>
      <c r="E103" s="181">
        <f t="shared" si="57"/>
        <v>0</v>
      </c>
      <c r="F103" s="181">
        <f>'สรุปการคำนวณ ปี 2567'!D56</f>
        <v>0</v>
      </c>
      <c r="G103" s="181">
        <f t="shared" si="68"/>
        <v>0</v>
      </c>
      <c r="H103" s="181">
        <f>'สรุปการคำนวณ ปี 2567'!E56</f>
        <v>0</v>
      </c>
      <c r="I103" s="181">
        <f t="shared" si="58"/>
        <v>0</v>
      </c>
      <c r="J103" s="181">
        <f>'สรุปการคำนวณ ปี 2567'!F56</f>
        <v>0</v>
      </c>
      <c r="K103" s="181">
        <f t="shared" si="59"/>
        <v>0</v>
      </c>
      <c r="L103" s="181">
        <f>'สรุปการคำนวณ ปี 2567'!G56</f>
        <v>0</v>
      </c>
      <c r="M103" s="181">
        <f t="shared" si="60"/>
        <v>0</v>
      </c>
      <c r="N103" s="181">
        <f>'สรุปการคำนวณ ปี 2567'!H56</f>
        <v>0</v>
      </c>
      <c r="O103" s="181">
        <f t="shared" si="61"/>
        <v>0</v>
      </c>
      <c r="P103" s="181">
        <f>'สรุปการคำนวณ ปี 2567'!I56</f>
        <v>0</v>
      </c>
      <c r="Q103" s="181">
        <f t="shared" si="62"/>
        <v>0</v>
      </c>
      <c r="R103" s="181">
        <f>'สรุปการคำนวณ ปี 2567'!J56</f>
        <v>0</v>
      </c>
      <c r="S103" s="181">
        <f t="shared" si="63"/>
        <v>0</v>
      </c>
      <c r="T103" s="181">
        <f>'สรุปการคำนวณ ปี 2567'!K56</f>
        <v>0</v>
      </c>
      <c r="U103" s="181">
        <f t="shared" si="64"/>
        <v>0</v>
      </c>
      <c r="V103" s="181">
        <f>'สรุปการคำนวณ ปี 2567'!L56</f>
        <v>0</v>
      </c>
      <c r="W103" s="181">
        <f t="shared" si="65"/>
        <v>0</v>
      </c>
      <c r="X103" s="181">
        <f>'สรุปการคำนวณ ปี 2567'!M56</f>
        <v>0</v>
      </c>
      <c r="Y103" s="181">
        <f t="shared" si="66"/>
        <v>0</v>
      </c>
      <c r="Z103" s="181">
        <f>'สรุปการคำนวณ ปี 2567'!N56</f>
        <v>0</v>
      </c>
      <c r="AA103" s="181">
        <f t="shared" si="67"/>
        <v>0</v>
      </c>
      <c r="AB103" s="180">
        <f t="shared" si="69"/>
        <v>0</v>
      </c>
      <c r="AC103" s="180">
        <f t="shared" si="70"/>
        <v>0</v>
      </c>
      <c r="AD103" s="182"/>
      <c r="AE103" s="182"/>
      <c r="AF103" s="182"/>
      <c r="AG103" s="162"/>
      <c r="AH103" s="162"/>
      <c r="AI103" s="162"/>
      <c r="AN103" s="176"/>
      <c r="AO103" s="176"/>
      <c r="AP103" s="176"/>
      <c r="AQ103" s="176"/>
      <c r="AR103" s="176"/>
      <c r="AS103" s="176"/>
      <c r="AU103" s="176"/>
      <c r="AV103" s="176"/>
    </row>
    <row r="104" spans="1:48" s="164" customFormat="1" ht="30" customHeight="1" x14ac:dyDescent="0.65">
      <c r="A104" s="264"/>
      <c r="B104" s="265"/>
      <c r="C104" s="185" t="s">
        <v>209</v>
      </c>
      <c r="D104" s="181">
        <f>'สรุปการคำนวณ ปี 2567'!C57</f>
        <v>0</v>
      </c>
      <c r="E104" s="181">
        <f t="shared" si="57"/>
        <v>0</v>
      </c>
      <c r="F104" s="181">
        <f>'สรุปการคำนวณ ปี 2567'!D57</f>
        <v>0</v>
      </c>
      <c r="G104" s="181">
        <f t="shared" si="68"/>
        <v>0</v>
      </c>
      <c r="H104" s="181">
        <f>'สรุปการคำนวณ ปี 2567'!E57</f>
        <v>0</v>
      </c>
      <c r="I104" s="181">
        <f t="shared" si="58"/>
        <v>0</v>
      </c>
      <c r="J104" s="181">
        <f>'สรุปการคำนวณ ปี 2567'!F57</f>
        <v>0</v>
      </c>
      <c r="K104" s="181">
        <f t="shared" si="59"/>
        <v>0</v>
      </c>
      <c r="L104" s="181">
        <f>'สรุปการคำนวณ ปี 2567'!G57</f>
        <v>0</v>
      </c>
      <c r="M104" s="181">
        <f t="shared" si="60"/>
        <v>0</v>
      </c>
      <c r="N104" s="181">
        <f>'สรุปการคำนวณ ปี 2567'!H57</f>
        <v>0</v>
      </c>
      <c r="O104" s="181">
        <f t="shared" si="61"/>
        <v>0</v>
      </c>
      <c r="P104" s="181">
        <f>'สรุปการคำนวณ ปี 2567'!I57</f>
        <v>0</v>
      </c>
      <c r="Q104" s="181">
        <f t="shared" si="62"/>
        <v>0</v>
      </c>
      <c r="R104" s="181">
        <f>'สรุปการคำนวณ ปี 2567'!J57</f>
        <v>0</v>
      </c>
      <c r="S104" s="181">
        <f t="shared" si="63"/>
        <v>0</v>
      </c>
      <c r="T104" s="181">
        <f>'สรุปการคำนวณ ปี 2567'!K57</f>
        <v>0</v>
      </c>
      <c r="U104" s="181">
        <f t="shared" si="64"/>
        <v>0</v>
      </c>
      <c r="V104" s="181">
        <f>'สรุปการคำนวณ ปี 2567'!L57</f>
        <v>0</v>
      </c>
      <c r="W104" s="181">
        <f t="shared" si="65"/>
        <v>0</v>
      </c>
      <c r="X104" s="181">
        <f>'สรุปการคำนวณ ปี 2567'!M57</f>
        <v>0</v>
      </c>
      <c r="Y104" s="181">
        <f t="shared" si="66"/>
        <v>0</v>
      </c>
      <c r="Z104" s="181">
        <f>'สรุปการคำนวณ ปี 2567'!N57</f>
        <v>0</v>
      </c>
      <c r="AA104" s="181">
        <f t="shared" si="67"/>
        <v>0</v>
      </c>
      <c r="AB104" s="180">
        <f t="shared" si="69"/>
        <v>0</v>
      </c>
      <c r="AC104" s="180">
        <f t="shared" si="70"/>
        <v>0</v>
      </c>
      <c r="AD104" s="182"/>
      <c r="AE104" s="182"/>
      <c r="AF104" s="182"/>
      <c r="AG104" s="162"/>
      <c r="AH104" s="162"/>
      <c r="AI104" s="162"/>
      <c r="AN104" s="176"/>
      <c r="AO104" s="176"/>
      <c r="AP104" s="176"/>
      <c r="AQ104" s="176"/>
      <c r="AR104" s="176"/>
      <c r="AS104" s="176"/>
      <c r="AU104" s="176"/>
      <c r="AV104" s="176"/>
    </row>
    <row r="105" spans="1:48" s="164" customFormat="1" ht="30" customHeight="1" x14ac:dyDescent="0.65">
      <c r="A105" s="264"/>
      <c r="B105" s="265"/>
      <c r="C105" s="185" t="s">
        <v>210</v>
      </c>
      <c r="D105" s="181">
        <f>'สรุปการคำนวณ ปี 2567'!C58</f>
        <v>0</v>
      </c>
      <c r="E105" s="181">
        <f t="shared" si="57"/>
        <v>0</v>
      </c>
      <c r="F105" s="181">
        <f>'สรุปการคำนวณ ปี 2567'!D58</f>
        <v>0</v>
      </c>
      <c r="G105" s="181">
        <f t="shared" si="68"/>
        <v>0</v>
      </c>
      <c r="H105" s="181">
        <f>'สรุปการคำนวณ ปี 2567'!E58</f>
        <v>0</v>
      </c>
      <c r="I105" s="181">
        <f t="shared" si="58"/>
        <v>0</v>
      </c>
      <c r="J105" s="181">
        <f>'สรุปการคำนวณ ปี 2567'!F58</f>
        <v>0</v>
      </c>
      <c r="K105" s="181">
        <f t="shared" si="59"/>
        <v>0</v>
      </c>
      <c r="L105" s="181">
        <f>'สรุปการคำนวณ ปี 2567'!G58</f>
        <v>0</v>
      </c>
      <c r="M105" s="181">
        <f t="shared" si="60"/>
        <v>0</v>
      </c>
      <c r="N105" s="181">
        <f>'สรุปการคำนวณ ปี 2567'!H58</f>
        <v>0</v>
      </c>
      <c r="O105" s="181">
        <f t="shared" si="61"/>
        <v>0</v>
      </c>
      <c r="P105" s="181">
        <f>'สรุปการคำนวณ ปี 2567'!I58</f>
        <v>0</v>
      </c>
      <c r="Q105" s="181">
        <f t="shared" si="62"/>
        <v>0</v>
      </c>
      <c r="R105" s="181">
        <f>'สรุปการคำนวณ ปี 2567'!J58</f>
        <v>0</v>
      </c>
      <c r="S105" s="181">
        <f t="shared" si="63"/>
        <v>0</v>
      </c>
      <c r="T105" s="181">
        <f>'สรุปการคำนวณ ปี 2567'!K58</f>
        <v>0</v>
      </c>
      <c r="U105" s="181">
        <f t="shared" si="64"/>
        <v>0</v>
      </c>
      <c r="V105" s="181">
        <f>'สรุปการคำนวณ ปี 2567'!L58</f>
        <v>0</v>
      </c>
      <c r="W105" s="181">
        <f t="shared" si="65"/>
        <v>0</v>
      </c>
      <c r="X105" s="181">
        <f>'สรุปการคำนวณ ปี 2567'!M58</f>
        <v>0</v>
      </c>
      <c r="Y105" s="181">
        <f t="shared" si="66"/>
        <v>0</v>
      </c>
      <c r="Z105" s="181">
        <f>'สรุปการคำนวณ ปี 2567'!N58</f>
        <v>0</v>
      </c>
      <c r="AA105" s="181">
        <f t="shared" si="67"/>
        <v>0</v>
      </c>
      <c r="AB105" s="180">
        <f t="shared" si="69"/>
        <v>0</v>
      </c>
      <c r="AC105" s="180">
        <f t="shared" si="70"/>
        <v>0</v>
      </c>
      <c r="AD105" s="182"/>
      <c r="AE105" s="182"/>
      <c r="AF105" s="182"/>
      <c r="AG105" s="162"/>
      <c r="AH105" s="162"/>
      <c r="AI105" s="162"/>
      <c r="AN105" s="176"/>
      <c r="AO105" s="176"/>
      <c r="AP105" s="176"/>
      <c r="AQ105" s="176"/>
      <c r="AR105" s="176"/>
      <c r="AS105" s="176"/>
      <c r="AU105" s="176"/>
      <c r="AV105" s="176"/>
    </row>
    <row r="106" spans="1:48" s="164" customFormat="1" ht="30" customHeight="1" x14ac:dyDescent="0.65">
      <c r="A106" s="264"/>
      <c r="B106" s="265"/>
      <c r="C106" s="185" t="s">
        <v>7</v>
      </c>
      <c r="D106" s="181">
        <f>'สรุปการคำนวณ ปี 2567'!C59</f>
        <v>4559.0879999999997</v>
      </c>
      <c r="E106" s="181">
        <f t="shared" si="57"/>
        <v>4609.0780000000004</v>
      </c>
      <c r="F106" s="181">
        <f>'สรุปการคำนวณ ปี 2567'!D59</f>
        <v>4209.1580000000004</v>
      </c>
      <c r="G106" s="181">
        <f t="shared" si="68"/>
        <v>4379.1239999999998</v>
      </c>
      <c r="H106" s="181">
        <f>'สรุปการคำนวณ ปี 2567'!E59</f>
        <v>5178.9639999999999</v>
      </c>
      <c r="I106" s="181">
        <f t="shared" si="58"/>
        <v>5308.9380000000001</v>
      </c>
      <c r="J106" s="181">
        <f>'สรุปการคำนวณ ปี 2567'!F59</f>
        <v>5068.9859999999999</v>
      </c>
      <c r="K106" s="181">
        <f t="shared" si="59"/>
        <v>5168.9660000000003</v>
      </c>
      <c r="L106" s="181">
        <f>'สรุปการคำนวณ ปี 2567'!G59</f>
        <v>5698.86</v>
      </c>
      <c r="M106" s="181">
        <f t="shared" si="60"/>
        <v>5638.8720000000003</v>
      </c>
      <c r="N106" s="181">
        <f>'สรุปการคำนวณ ปี 2567'!H59</f>
        <v>5838.8320000000003</v>
      </c>
      <c r="O106" s="181">
        <f t="shared" si="61"/>
        <v>5758.848</v>
      </c>
      <c r="P106" s="181">
        <f>'สรุปการคำนวณ ปี 2567'!I59</f>
        <v>6838.6320000000005</v>
      </c>
      <c r="Q106" s="181">
        <f t="shared" si="62"/>
        <v>7508.4980000000005</v>
      </c>
      <c r="R106" s="181">
        <f>'สรุปการคำนวณ ปี 2567'!J59</f>
        <v>7628.4740000000002</v>
      </c>
      <c r="S106" s="181">
        <f t="shared" si="63"/>
        <v>6838.6320000000005</v>
      </c>
      <c r="T106" s="181">
        <f>'สรุปการคำนวณ ปี 2567'!K59</f>
        <v>7728.4539999999997</v>
      </c>
      <c r="U106" s="181">
        <f t="shared" si="64"/>
        <v>7198.56</v>
      </c>
      <c r="V106" s="181">
        <f>'สรุปการคำนวณ ปี 2567'!L59</f>
        <v>7068.5860000000002</v>
      </c>
      <c r="W106" s="181">
        <f t="shared" si="65"/>
        <v>7158.5680000000002</v>
      </c>
      <c r="X106" s="181">
        <f>'สรุปการคำนวณ ปี 2567'!M59</f>
        <v>6028.7939999999999</v>
      </c>
      <c r="Y106" s="181">
        <f t="shared" si="66"/>
        <v>6818.6360000000004</v>
      </c>
      <c r="Z106" s="181">
        <f>'สรุปการคำนวณ ปี 2567'!N59</f>
        <v>5628.8739999999998</v>
      </c>
      <c r="AA106" s="181">
        <f t="shared" si="67"/>
        <v>9398.1200000000008</v>
      </c>
      <c r="AB106" s="180">
        <f t="shared" si="69"/>
        <v>71475.70199999999</v>
      </c>
      <c r="AC106" s="180">
        <f t="shared" si="70"/>
        <v>75784.84</v>
      </c>
      <c r="AD106" s="182"/>
      <c r="AE106" s="182"/>
      <c r="AF106" s="182"/>
      <c r="AG106" s="162"/>
      <c r="AH106" s="162"/>
      <c r="AI106" s="162"/>
      <c r="AN106" s="176"/>
      <c r="AO106" s="176"/>
      <c r="AP106" s="176"/>
      <c r="AQ106" s="176"/>
      <c r="AR106" s="176"/>
      <c r="AS106" s="176"/>
      <c r="AU106" s="176"/>
      <c r="AV106" s="176"/>
    </row>
    <row r="107" spans="1:48" s="164" customFormat="1" ht="30" customHeight="1" x14ac:dyDescent="0.65">
      <c r="A107" s="264"/>
      <c r="B107" s="265"/>
      <c r="C107" s="185" t="s">
        <v>36</v>
      </c>
      <c r="D107" s="181">
        <f>'สรุปการคำนวณ ปี 2567'!C60</f>
        <v>140.834</v>
      </c>
      <c r="E107" s="181">
        <f t="shared" si="57"/>
        <v>142.93599999999998</v>
      </c>
      <c r="F107" s="181">
        <f>'สรุปการคำนวณ ปี 2567'!D60</f>
        <v>140.834</v>
      </c>
      <c r="G107" s="181">
        <f t="shared" si="68"/>
        <v>142.93599999999998</v>
      </c>
      <c r="H107" s="181">
        <f>'สรุปการคำนวณ ปี 2567'!E60</f>
        <v>140.834</v>
      </c>
      <c r="I107" s="181">
        <f t="shared" si="58"/>
        <v>142.93599999999998</v>
      </c>
      <c r="J107" s="181">
        <f>'สรุปการคำนวณ ปี 2567'!F60</f>
        <v>140.834</v>
      </c>
      <c r="K107" s="181">
        <f t="shared" si="59"/>
        <v>142.93599999999998</v>
      </c>
      <c r="L107" s="181">
        <f>'สรุปการคำนวณ ปี 2567'!G60</f>
        <v>140.834</v>
      </c>
      <c r="M107" s="181">
        <f t="shared" si="60"/>
        <v>142.93599999999998</v>
      </c>
      <c r="N107" s="181">
        <f>'สรุปการคำนวณ ปี 2567'!H60</f>
        <v>140.834</v>
      </c>
      <c r="O107" s="181">
        <f t="shared" si="61"/>
        <v>142.93599999999998</v>
      </c>
      <c r="P107" s="181">
        <f>'สรุปการคำนวณ ปี 2567'!I60</f>
        <v>140.834</v>
      </c>
      <c r="Q107" s="181">
        <f t="shared" si="62"/>
        <v>142.93599999999998</v>
      </c>
      <c r="R107" s="181">
        <f>'สรุปการคำนวณ ปี 2567'!J60</f>
        <v>140.834</v>
      </c>
      <c r="S107" s="181">
        <f t="shared" si="63"/>
        <v>142.93599999999998</v>
      </c>
      <c r="T107" s="181">
        <f>'สรุปการคำนวณ ปี 2567'!K60</f>
        <v>140.834</v>
      </c>
      <c r="U107" s="181">
        <f t="shared" si="64"/>
        <v>142.93599999999998</v>
      </c>
      <c r="V107" s="181">
        <f>'สรุปการคำนวณ ปี 2567'!L60</f>
        <v>138.732</v>
      </c>
      <c r="W107" s="181">
        <f t="shared" si="65"/>
        <v>140.834</v>
      </c>
      <c r="X107" s="181">
        <f>'สรุปการคำนวณ ปี 2567'!M60</f>
        <v>138.732</v>
      </c>
      <c r="Y107" s="181">
        <f t="shared" si="66"/>
        <v>140.834</v>
      </c>
      <c r="Z107" s="181">
        <f>'สรุปการคำนวณ ปี 2567'!N60</f>
        <v>138.732</v>
      </c>
      <c r="AA107" s="181">
        <f t="shared" si="67"/>
        <v>140.834</v>
      </c>
      <c r="AB107" s="180">
        <f t="shared" si="69"/>
        <v>1683.7020000000002</v>
      </c>
      <c r="AC107" s="180">
        <f t="shared" si="70"/>
        <v>1708.9259999999997</v>
      </c>
      <c r="AD107" s="182"/>
      <c r="AE107" s="182"/>
      <c r="AF107" s="182"/>
      <c r="AG107" s="162"/>
      <c r="AH107" s="162"/>
      <c r="AI107" s="162"/>
      <c r="AN107" s="176"/>
      <c r="AO107" s="176"/>
      <c r="AP107" s="176"/>
      <c r="AQ107" s="176"/>
      <c r="AR107" s="176"/>
      <c r="AS107" s="176"/>
      <c r="AU107" s="176"/>
      <c r="AV107" s="176"/>
    </row>
    <row r="108" spans="1:48" s="164" customFormat="1" ht="30" customHeight="1" x14ac:dyDescent="0.65">
      <c r="A108" s="264"/>
      <c r="B108" s="265"/>
      <c r="C108" s="185" t="s">
        <v>72</v>
      </c>
      <c r="D108" s="181">
        <f>'สรุปการคำนวณ ปี 2567'!C61</f>
        <v>0</v>
      </c>
      <c r="E108" s="181">
        <f t="shared" si="57"/>
        <v>0</v>
      </c>
      <c r="F108" s="181">
        <f>'สรุปการคำนวณ ปี 2567'!D61</f>
        <v>0</v>
      </c>
      <c r="G108" s="181">
        <f t="shared" si="68"/>
        <v>0</v>
      </c>
      <c r="H108" s="181">
        <f>'สรุปการคำนวณ ปี 2567'!E61</f>
        <v>0</v>
      </c>
      <c r="I108" s="181">
        <f t="shared" si="58"/>
        <v>0</v>
      </c>
      <c r="J108" s="181">
        <f>'สรุปการคำนวณ ปี 2567'!F61</f>
        <v>0</v>
      </c>
      <c r="K108" s="181">
        <f t="shared" si="59"/>
        <v>0</v>
      </c>
      <c r="L108" s="181">
        <f>'สรุปการคำนวณ ปี 2567'!G61</f>
        <v>0</v>
      </c>
      <c r="M108" s="181">
        <f t="shared" si="60"/>
        <v>0</v>
      </c>
      <c r="N108" s="181">
        <f>'สรุปการคำนวณ ปี 2567'!H61</f>
        <v>0</v>
      </c>
      <c r="O108" s="181">
        <f t="shared" si="61"/>
        <v>0</v>
      </c>
      <c r="P108" s="181">
        <f>'สรุปการคำนวณ ปี 2567'!I61</f>
        <v>0</v>
      </c>
      <c r="Q108" s="181">
        <f t="shared" si="62"/>
        <v>0</v>
      </c>
      <c r="R108" s="181">
        <f>'สรุปการคำนวณ ปี 2567'!J61</f>
        <v>0</v>
      </c>
      <c r="S108" s="181">
        <f t="shared" si="63"/>
        <v>0</v>
      </c>
      <c r="T108" s="181">
        <f>'สรุปการคำนวณ ปี 2567'!K61</f>
        <v>0</v>
      </c>
      <c r="U108" s="181">
        <f t="shared" si="64"/>
        <v>0</v>
      </c>
      <c r="V108" s="181">
        <f>'สรุปการคำนวณ ปี 2567'!L61</f>
        <v>0</v>
      </c>
      <c r="W108" s="181">
        <f t="shared" si="65"/>
        <v>0</v>
      </c>
      <c r="X108" s="181">
        <f>'สรุปการคำนวณ ปี 2567'!M61</f>
        <v>0</v>
      </c>
      <c r="Y108" s="181">
        <f t="shared" si="66"/>
        <v>0</v>
      </c>
      <c r="Z108" s="181">
        <f>'สรุปการคำนวณ ปี 2567'!N61</f>
        <v>0</v>
      </c>
      <c r="AA108" s="181">
        <f t="shared" si="67"/>
        <v>0</v>
      </c>
      <c r="AB108" s="180">
        <f t="shared" si="69"/>
        <v>0</v>
      </c>
      <c r="AC108" s="180">
        <f t="shared" si="70"/>
        <v>0</v>
      </c>
      <c r="AD108" s="182"/>
      <c r="AE108" s="182"/>
      <c r="AF108" s="182"/>
      <c r="AG108" s="162"/>
      <c r="AH108" s="162"/>
      <c r="AI108" s="162"/>
      <c r="AN108" s="176"/>
      <c r="AO108" s="176"/>
      <c r="AP108" s="176"/>
      <c r="AQ108" s="176"/>
      <c r="AR108" s="176"/>
      <c r="AS108" s="176"/>
      <c r="AU108" s="176"/>
      <c r="AV108" s="176"/>
    </row>
    <row r="109" spans="1:48" s="164" customFormat="1" ht="30" customHeight="1" x14ac:dyDescent="0.65">
      <c r="A109" s="264"/>
      <c r="B109" s="265"/>
      <c r="C109" s="185" t="s">
        <v>73</v>
      </c>
      <c r="D109" s="181">
        <f>'สรุปการคำนวณ ปี 2567'!C62</f>
        <v>1950.8703450000003</v>
      </c>
      <c r="E109" s="181">
        <f t="shared" si="57"/>
        <v>1683.2998600000001</v>
      </c>
      <c r="F109" s="181">
        <f>'สรุปการคำนวณ ปี 2567'!D62</f>
        <v>1561.677109</v>
      </c>
      <c r="G109" s="181">
        <f t="shared" si="68"/>
        <v>2307.38123</v>
      </c>
      <c r="H109" s="181">
        <f>'สรุปการคำนวณ ปี 2567'!E62</f>
        <v>3987.9814999999999</v>
      </c>
      <c r="I109" s="181">
        <f t="shared" si="58"/>
        <v>2835.5865800000001</v>
      </c>
      <c r="J109" s="181">
        <f>'สรุปการคำนวณ ปี 2567'!F62</f>
        <v>2164.945127</v>
      </c>
      <c r="K109" s="181">
        <f t="shared" si="59"/>
        <v>4187.24262</v>
      </c>
      <c r="L109" s="181">
        <f>'สรุปการคำนวณ ปี 2567'!G62</f>
        <v>4182.8946030000006</v>
      </c>
      <c r="M109" s="181">
        <f t="shared" si="60"/>
        <v>4305.2022600000009</v>
      </c>
      <c r="N109" s="181">
        <f>'สรุปการคำนวณ ปี 2567'!H62</f>
        <v>2284.6392129999999</v>
      </c>
      <c r="O109" s="181">
        <f t="shared" si="61"/>
        <v>4458.1429600000001</v>
      </c>
      <c r="P109" s="181">
        <f>'สรุปการคำนวณ ปี 2567'!I62</f>
        <v>2633.5625729999997</v>
      </c>
      <c r="Q109" s="181">
        <f t="shared" si="62"/>
        <v>3147.6299700000004</v>
      </c>
      <c r="R109" s="181">
        <f>'สรุปการคำนวณ ปี 2567'!J62</f>
        <v>5422.3207339999999</v>
      </c>
      <c r="S109" s="181">
        <f t="shared" si="63"/>
        <v>2994.2456499999998</v>
      </c>
      <c r="T109" s="181">
        <f>'สรุปการคำนวณ ปี 2567'!K62</f>
        <v>3572.789968</v>
      </c>
      <c r="U109" s="181">
        <f t="shared" si="64"/>
        <v>3282.1333900000004</v>
      </c>
      <c r="V109" s="181">
        <f>'สรุปการคำนวณ ปี 2567'!L62</f>
        <v>2139.4542890000002</v>
      </c>
      <c r="W109" s="181">
        <f t="shared" si="65"/>
        <v>1955.7853300000002</v>
      </c>
      <c r="X109" s="181">
        <f>'สรุปการคำนวณ ปี 2567'!M62</f>
        <v>2139.4434690000003</v>
      </c>
      <c r="Y109" s="181">
        <f t="shared" si="66"/>
        <v>3669.1052800000002</v>
      </c>
      <c r="Z109" s="181">
        <f>'สรุปการคำนวณ ปี 2567'!N62</f>
        <v>2139.5154220000004</v>
      </c>
      <c r="AA109" s="181">
        <f t="shared" si="67"/>
        <v>2344.82384</v>
      </c>
      <c r="AB109" s="180">
        <f t="shared" si="69"/>
        <v>34180.094352000007</v>
      </c>
      <c r="AC109" s="180">
        <f t="shared" si="70"/>
        <v>37170.578970000002</v>
      </c>
      <c r="AD109" s="182"/>
      <c r="AE109" s="182"/>
      <c r="AF109" s="182"/>
      <c r="AG109" s="162"/>
      <c r="AH109" s="162"/>
      <c r="AI109" s="162"/>
      <c r="AN109" s="176"/>
      <c r="AO109" s="176"/>
      <c r="AP109" s="176"/>
      <c r="AQ109" s="176"/>
      <c r="AR109" s="176"/>
      <c r="AS109" s="176"/>
      <c r="AU109" s="176"/>
      <c r="AV109" s="176"/>
    </row>
    <row r="110" spans="1:48" s="164" customFormat="1" ht="30" customHeight="1" x14ac:dyDescent="0.65">
      <c r="A110" s="264"/>
      <c r="B110" s="265"/>
      <c r="C110" s="189" t="s">
        <v>29</v>
      </c>
      <c r="D110" s="181">
        <f>'สรุปการคำนวณ ปี 2567'!C63</f>
        <v>1343.28</v>
      </c>
      <c r="E110" s="181">
        <f t="shared" si="57"/>
        <v>786.4799999999999</v>
      </c>
      <c r="F110" s="181">
        <f>'สรุปการคำนวณ ปี 2567'!D63</f>
        <v>1340.9599999999998</v>
      </c>
      <c r="G110" s="181">
        <f t="shared" si="68"/>
        <v>702.95999999999992</v>
      </c>
      <c r="H110" s="181">
        <f>'สรุปการคำนวณ ปี 2567'!E63</f>
        <v>1366.48</v>
      </c>
      <c r="I110" s="181">
        <f t="shared" si="58"/>
        <v>665.83999999999992</v>
      </c>
      <c r="J110" s="181">
        <f>'สรุปการคำนวณ ปี 2567'!F63</f>
        <v>1296.8799999999999</v>
      </c>
      <c r="K110" s="181">
        <f t="shared" si="59"/>
        <v>781.83999999999992</v>
      </c>
      <c r="L110" s="181">
        <f>'สรุปการคำนวณ ปี 2567'!G63</f>
        <v>1317.76</v>
      </c>
      <c r="M110" s="181">
        <f t="shared" si="60"/>
        <v>767.92</v>
      </c>
      <c r="N110" s="181">
        <f>'สรุปการคำนวณ ปี 2567'!H63</f>
        <v>1426.8</v>
      </c>
      <c r="O110" s="181">
        <f t="shared" si="61"/>
        <v>837.52</v>
      </c>
      <c r="P110" s="181">
        <f>'สรุปการคำนวณ ปี 2567'!I63</f>
        <v>1368.8</v>
      </c>
      <c r="Q110" s="181">
        <f t="shared" si="62"/>
        <v>1032.3999999999999</v>
      </c>
      <c r="R110" s="181">
        <f>'สรุปการคำนวณ ปี 2567'!J63</f>
        <v>1375.76</v>
      </c>
      <c r="S110" s="181">
        <f t="shared" si="63"/>
        <v>974.4</v>
      </c>
      <c r="T110" s="181">
        <f>'สรุปการคำนวณ ปี 2567'!K63</f>
        <v>1345.6</v>
      </c>
      <c r="U110" s="181">
        <f t="shared" si="64"/>
        <v>1234.24</v>
      </c>
      <c r="V110" s="181">
        <f>'สรุปการคำนวณ ปี 2567'!L63</f>
        <v>1327.04</v>
      </c>
      <c r="W110" s="181">
        <f t="shared" si="65"/>
        <v>951.19999999999993</v>
      </c>
      <c r="X110" s="181">
        <f>'สรุปการคำนวณ ปี 2567'!M63</f>
        <v>1350.24</v>
      </c>
      <c r="Y110" s="181">
        <f t="shared" si="66"/>
        <v>823.59999999999991</v>
      </c>
      <c r="Z110" s="181">
        <f>'สรุปการคำนวณ ปี 2567'!N63</f>
        <v>1336.32</v>
      </c>
      <c r="AA110" s="181">
        <f t="shared" si="67"/>
        <v>754</v>
      </c>
      <c r="AB110" s="180">
        <f t="shared" si="69"/>
        <v>16195.92</v>
      </c>
      <c r="AC110" s="180">
        <f t="shared" si="70"/>
        <v>10312.4</v>
      </c>
      <c r="AD110" s="182"/>
      <c r="AE110" s="182"/>
      <c r="AF110" s="182"/>
      <c r="AG110" s="162"/>
      <c r="AH110" s="162"/>
      <c r="AI110" s="162"/>
      <c r="AN110" s="176"/>
      <c r="AO110" s="176"/>
      <c r="AP110" s="176"/>
      <c r="AQ110" s="176"/>
      <c r="AR110" s="176"/>
      <c r="AS110" s="176"/>
      <c r="AU110" s="176"/>
      <c r="AV110" s="176"/>
    </row>
    <row r="111" spans="1:48" s="164" customFormat="1" ht="30" customHeight="1" x14ac:dyDescent="0.65">
      <c r="A111" s="266"/>
      <c r="B111" s="267"/>
      <c r="C111" s="190" t="s">
        <v>88</v>
      </c>
      <c r="D111" s="181">
        <f>'สรุปการคำนวณ ปี 2567'!C64</f>
        <v>0</v>
      </c>
      <c r="E111" s="181">
        <f t="shared" si="57"/>
        <v>0</v>
      </c>
      <c r="F111" s="181">
        <f>'สรุปการคำนวณ ปี 2567'!D64</f>
        <v>0</v>
      </c>
      <c r="G111" s="181">
        <f t="shared" si="68"/>
        <v>0</v>
      </c>
      <c r="H111" s="181">
        <f>'สรุปการคำนวณ ปี 2567'!E64</f>
        <v>0</v>
      </c>
      <c r="I111" s="181">
        <f t="shared" si="58"/>
        <v>0</v>
      </c>
      <c r="J111" s="181">
        <f>'สรุปการคำนวณ ปี 2567'!F64</f>
        <v>0</v>
      </c>
      <c r="K111" s="183">
        <f t="shared" si="59"/>
        <v>0</v>
      </c>
      <c r="L111" s="181">
        <f>'สรุปการคำนวณ ปี 2567'!G64</f>
        <v>0</v>
      </c>
      <c r="M111" s="181">
        <f t="shared" si="60"/>
        <v>0</v>
      </c>
      <c r="N111" s="181">
        <f>'สรุปการคำนวณ ปี 2567'!H64</f>
        <v>0</v>
      </c>
      <c r="O111" s="181">
        <f t="shared" si="61"/>
        <v>0</v>
      </c>
      <c r="P111" s="181">
        <f>'สรุปการคำนวณ ปี 2567'!I64</f>
        <v>0</v>
      </c>
      <c r="Q111" s="181">
        <f t="shared" si="62"/>
        <v>0</v>
      </c>
      <c r="R111" s="181">
        <f>'สรุปการคำนวณ ปี 2567'!J64</f>
        <v>0</v>
      </c>
      <c r="S111" s="181">
        <f t="shared" si="63"/>
        <v>0</v>
      </c>
      <c r="T111" s="181">
        <f>'สรุปการคำนวณ ปี 2567'!K64</f>
        <v>0</v>
      </c>
      <c r="U111" s="181">
        <f t="shared" si="64"/>
        <v>0</v>
      </c>
      <c r="V111" s="181">
        <f>'สรุปการคำนวณ ปี 2567'!L64</f>
        <v>0</v>
      </c>
      <c r="W111" s="183">
        <f t="shared" si="65"/>
        <v>0</v>
      </c>
      <c r="X111" s="181">
        <f>'สรุปการคำนวณ ปี 2567'!M64</f>
        <v>0</v>
      </c>
      <c r="Y111" s="181">
        <f t="shared" si="66"/>
        <v>0</v>
      </c>
      <c r="Z111" s="181">
        <f>'สรุปการคำนวณ ปี 2567'!N64</f>
        <v>0</v>
      </c>
      <c r="AA111" s="181">
        <f t="shared" si="67"/>
        <v>0</v>
      </c>
      <c r="AB111" s="180">
        <f t="shared" si="69"/>
        <v>0</v>
      </c>
      <c r="AC111" s="180">
        <f t="shared" si="70"/>
        <v>0</v>
      </c>
      <c r="AD111" s="182"/>
      <c r="AE111" s="182"/>
      <c r="AF111" s="182"/>
      <c r="AG111" s="162"/>
      <c r="AH111" s="162"/>
      <c r="AI111" s="162"/>
      <c r="AN111" s="176"/>
      <c r="AO111" s="176"/>
      <c r="AP111" s="176"/>
      <c r="AQ111" s="176"/>
      <c r="AR111" s="176"/>
      <c r="AS111" s="176"/>
      <c r="AU111" s="176"/>
      <c r="AV111" s="176"/>
    </row>
    <row r="112" spans="1:48" s="164" customFormat="1" ht="30" customHeight="1" x14ac:dyDescent="0.55000000000000004">
      <c r="A112" s="184"/>
      <c r="B112" s="184"/>
      <c r="C112" s="184"/>
      <c r="D112" s="179"/>
      <c r="E112" s="179"/>
      <c r="F112" s="179"/>
      <c r="G112" s="179"/>
      <c r="H112" s="179"/>
      <c r="I112" s="179"/>
      <c r="J112" s="179"/>
      <c r="K112" s="179"/>
      <c r="L112" s="179"/>
      <c r="M112" s="179"/>
      <c r="N112" s="179"/>
      <c r="O112" s="179"/>
      <c r="P112" s="179"/>
      <c r="Q112" s="179"/>
      <c r="R112" s="179"/>
      <c r="S112" s="179"/>
      <c r="T112" s="179"/>
      <c r="U112" s="179"/>
      <c r="V112" s="179"/>
      <c r="W112" s="179"/>
      <c r="X112" s="179"/>
      <c r="Y112" s="179"/>
      <c r="Z112" s="179"/>
      <c r="AA112" s="179">
        <f>O68</f>
        <v>13127.59443616341</v>
      </c>
      <c r="AB112" s="162"/>
      <c r="AC112" s="162"/>
      <c r="AD112" s="162"/>
      <c r="AE112" s="162"/>
      <c r="AF112" s="162"/>
      <c r="AG112" s="162"/>
      <c r="AH112" s="162"/>
      <c r="AI112" s="162"/>
      <c r="AN112" s="176"/>
      <c r="AO112" s="176"/>
      <c r="AP112" s="176"/>
      <c r="AQ112" s="176"/>
      <c r="AR112" s="176"/>
      <c r="AS112" s="176"/>
      <c r="AU112" s="176"/>
      <c r="AV112" s="176"/>
    </row>
    <row r="113" spans="1:48" s="164" customFormat="1" ht="30" customHeight="1" x14ac:dyDescent="0.55000000000000004">
      <c r="A113" s="261"/>
      <c r="B113" s="261"/>
      <c r="C113" s="261"/>
      <c r="D113" s="191"/>
      <c r="E113" s="191"/>
      <c r="F113" s="179"/>
      <c r="G113" s="179"/>
      <c r="H113" s="179"/>
      <c r="I113" s="179"/>
      <c r="J113" s="179"/>
      <c r="K113" s="179"/>
      <c r="L113" s="179"/>
      <c r="M113" s="179"/>
      <c r="N113" s="179"/>
      <c r="O113" s="179"/>
      <c r="P113" s="179"/>
      <c r="Q113" s="179"/>
      <c r="R113" s="179"/>
      <c r="S113" s="179"/>
      <c r="T113" s="179"/>
      <c r="U113" s="179"/>
      <c r="V113" s="179"/>
      <c r="W113" s="179"/>
      <c r="X113" s="179"/>
      <c r="Y113" s="179"/>
      <c r="Z113" s="179"/>
      <c r="AA113" s="179">
        <f>O69</f>
        <v>9310.9525151912003</v>
      </c>
      <c r="AB113" s="162"/>
      <c r="AC113" s="162"/>
      <c r="AD113" s="162"/>
      <c r="AE113" s="162"/>
      <c r="AF113" s="162"/>
      <c r="AG113" s="162"/>
      <c r="AH113" s="162"/>
      <c r="AI113" s="162"/>
      <c r="AN113" s="176"/>
      <c r="AO113" s="176"/>
      <c r="AP113" s="176"/>
      <c r="AQ113" s="176"/>
      <c r="AR113" s="176"/>
      <c r="AS113" s="176"/>
      <c r="AU113" s="176"/>
      <c r="AV113" s="176"/>
    </row>
    <row r="114" spans="1:48" s="164" customFormat="1" ht="30" customHeight="1" x14ac:dyDescent="0.55000000000000004">
      <c r="A114" s="257"/>
      <c r="B114" s="257"/>
      <c r="C114" s="257"/>
      <c r="D114" s="179"/>
      <c r="E114" s="179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  <c r="AA114" s="179">
        <f>O70</f>
        <v>3816.6419209722098</v>
      </c>
      <c r="AB114" s="162"/>
      <c r="AC114" s="162"/>
      <c r="AD114" s="162"/>
      <c r="AE114" s="162"/>
      <c r="AF114" s="162"/>
      <c r="AG114" s="162"/>
      <c r="AH114" s="162"/>
      <c r="AI114" s="162"/>
      <c r="AN114" s="176"/>
      <c r="AO114" s="176"/>
      <c r="AP114" s="176"/>
      <c r="AQ114" s="176"/>
      <c r="AR114" s="176"/>
      <c r="AS114" s="176"/>
      <c r="AU114" s="176"/>
      <c r="AV114" s="176"/>
    </row>
    <row r="115" spans="1:48" s="164" customFormat="1" ht="30" customHeight="1" x14ac:dyDescent="0.55000000000000004">
      <c r="A115" s="257"/>
      <c r="B115" s="257"/>
      <c r="C115" s="257"/>
      <c r="D115" s="179"/>
      <c r="E115" s="179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62"/>
      <c r="AC115" s="162"/>
      <c r="AD115" s="162"/>
      <c r="AE115" s="162"/>
      <c r="AF115" s="162"/>
      <c r="AG115" s="162"/>
      <c r="AH115" s="162"/>
      <c r="AI115" s="162"/>
      <c r="AN115" s="176"/>
      <c r="AO115" s="176"/>
      <c r="AP115" s="176"/>
      <c r="AQ115" s="176"/>
      <c r="AR115" s="176"/>
      <c r="AS115" s="176"/>
      <c r="AU115" s="176"/>
      <c r="AV115" s="176"/>
    </row>
    <row r="116" spans="1:48" s="164" customFormat="1" ht="30" customHeight="1" x14ac:dyDescent="0.55000000000000004">
      <c r="A116" s="257"/>
      <c r="B116" s="257"/>
      <c r="C116" s="257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  <c r="AA116" s="179"/>
      <c r="AB116" s="162"/>
      <c r="AC116" s="162"/>
      <c r="AD116" s="162"/>
      <c r="AE116" s="162"/>
      <c r="AF116" s="162"/>
      <c r="AG116" s="162"/>
      <c r="AH116" s="162"/>
      <c r="AI116" s="162"/>
      <c r="AN116" s="176"/>
      <c r="AO116" s="176"/>
      <c r="AP116" s="176"/>
      <c r="AQ116" s="176"/>
      <c r="AR116" s="176"/>
      <c r="AS116" s="176"/>
      <c r="AU116" s="176"/>
      <c r="AV116" s="176"/>
    </row>
    <row r="117" spans="1:48" s="164" customFormat="1" ht="30" customHeight="1" x14ac:dyDescent="0.55000000000000004">
      <c r="A117" s="257"/>
      <c r="B117" s="257"/>
      <c r="C117" s="257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62"/>
      <c r="AC117" s="162"/>
      <c r="AD117" s="162"/>
      <c r="AE117" s="162"/>
      <c r="AF117" s="162"/>
      <c r="AG117" s="162"/>
      <c r="AH117" s="162"/>
      <c r="AI117" s="162"/>
      <c r="AN117" s="176"/>
      <c r="AO117" s="176"/>
      <c r="AP117" s="176"/>
      <c r="AQ117" s="176"/>
      <c r="AR117" s="176"/>
      <c r="AS117" s="176"/>
      <c r="AU117" s="176"/>
      <c r="AV117" s="176"/>
    </row>
    <row r="118" spans="1:48" s="164" customFormat="1" ht="30" customHeight="1" x14ac:dyDescent="0.55000000000000004">
      <c r="A118" s="257"/>
      <c r="B118" s="257"/>
      <c r="C118" s="257"/>
      <c r="D118" s="179"/>
      <c r="E118" s="179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62"/>
      <c r="AC118" s="162"/>
      <c r="AD118" s="162"/>
      <c r="AE118" s="162"/>
      <c r="AF118" s="162"/>
      <c r="AG118" s="162"/>
      <c r="AH118" s="162"/>
      <c r="AI118" s="162"/>
      <c r="AN118" s="176"/>
      <c r="AO118" s="176"/>
      <c r="AP118" s="176"/>
      <c r="AQ118" s="176"/>
      <c r="AR118" s="176"/>
      <c r="AS118" s="176"/>
      <c r="AU118" s="176"/>
      <c r="AV118" s="176"/>
    </row>
    <row r="119" spans="1:48" s="164" customFormat="1" ht="30" customHeight="1" x14ac:dyDescent="0.55000000000000004">
      <c r="A119" s="257"/>
      <c r="B119" s="257"/>
      <c r="C119" s="257"/>
      <c r="D119" s="179"/>
      <c r="E119" s="179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62"/>
      <c r="AC119" s="162"/>
      <c r="AD119" s="162"/>
      <c r="AE119" s="162"/>
      <c r="AF119" s="162"/>
      <c r="AG119" s="162"/>
      <c r="AH119" s="162"/>
      <c r="AI119" s="162"/>
      <c r="AN119" s="176"/>
      <c r="AO119" s="176"/>
      <c r="AP119" s="176"/>
      <c r="AQ119" s="176"/>
      <c r="AR119" s="176"/>
      <c r="AS119" s="176"/>
      <c r="AU119" s="176"/>
      <c r="AV119" s="176"/>
    </row>
    <row r="120" spans="1:48" s="164" customFormat="1" ht="30" customHeight="1" x14ac:dyDescent="0.55000000000000004">
      <c r="A120" s="257"/>
      <c r="B120" s="257"/>
      <c r="C120" s="257"/>
      <c r="D120" s="179"/>
      <c r="E120" s="179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  <c r="AA120" s="179"/>
      <c r="AB120" s="162"/>
      <c r="AC120" s="162"/>
      <c r="AD120" s="162"/>
      <c r="AE120" s="162"/>
      <c r="AF120" s="162"/>
      <c r="AG120" s="162"/>
      <c r="AH120" s="162"/>
      <c r="AI120" s="162"/>
      <c r="AN120" s="176"/>
      <c r="AO120" s="176"/>
      <c r="AP120" s="176"/>
      <c r="AQ120" s="176"/>
      <c r="AR120" s="176"/>
      <c r="AS120" s="176"/>
      <c r="AU120" s="176"/>
      <c r="AV120" s="176"/>
    </row>
    <row r="121" spans="1:48" s="164" customFormat="1" ht="30" customHeight="1" x14ac:dyDescent="0.55000000000000004">
      <c r="A121" s="257"/>
      <c r="B121" s="257"/>
      <c r="C121" s="257"/>
      <c r="D121" s="179"/>
      <c r="E121" s="179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62"/>
      <c r="AC121" s="162"/>
      <c r="AD121" s="162"/>
      <c r="AE121" s="162"/>
      <c r="AF121" s="162"/>
      <c r="AG121" s="162"/>
      <c r="AH121" s="162"/>
      <c r="AI121" s="162"/>
      <c r="AN121" s="176"/>
      <c r="AO121" s="176"/>
      <c r="AP121" s="176"/>
      <c r="AQ121" s="176"/>
      <c r="AR121" s="176"/>
      <c r="AS121" s="176"/>
      <c r="AU121" s="176"/>
      <c r="AV121" s="176"/>
    </row>
    <row r="122" spans="1:48" s="164" customFormat="1" ht="30" customHeight="1" x14ac:dyDescent="0.55000000000000004">
      <c r="A122" s="257"/>
      <c r="B122" s="257"/>
      <c r="C122" s="257"/>
      <c r="D122" s="179"/>
      <c r="E122" s="179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  <c r="AA122" s="179"/>
      <c r="AB122" s="162"/>
      <c r="AC122" s="162"/>
      <c r="AD122" s="162"/>
      <c r="AE122" s="162"/>
      <c r="AF122" s="162"/>
      <c r="AG122" s="162"/>
      <c r="AH122" s="162"/>
      <c r="AI122" s="162"/>
      <c r="AN122" s="176"/>
      <c r="AO122" s="176"/>
      <c r="AP122" s="176"/>
      <c r="AQ122" s="176"/>
      <c r="AR122" s="176"/>
      <c r="AS122" s="176"/>
      <c r="AU122" s="176"/>
      <c r="AV122" s="176"/>
    </row>
    <row r="123" spans="1:48" s="164" customFormat="1" ht="30" customHeight="1" x14ac:dyDescent="0.55000000000000004">
      <c r="A123" s="257"/>
      <c r="B123" s="257"/>
      <c r="C123" s="257"/>
      <c r="D123" s="179"/>
      <c r="E123" s="179"/>
      <c r="F123" s="179"/>
      <c r="G123" s="179"/>
      <c r="H123" s="179"/>
      <c r="I123" s="179"/>
      <c r="J123" s="179"/>
      <c r="K123" s="179"/>
      <c r="L123" s="179"/>
      <c r="M123" s="179"/>
      <c r="N123" s="179"/>
      <c r="O123" s="179"/>
      <c r="P123" s="179"/>
      <c r="Q123" s="179"/>
      <c r="R123" s="179"/>
      <c r="S123" s="179"/>
      <c r="T123" s="179"/>
      <c r="U123" s="179"/>
      <c r="V123" s="179"/>
      <c r="W123" s="179"/>
      <c r="X123" s="179"/>
      <c r="Y123" s="179"/>
      <c r="Z123" s="179"/>
      <c r="AA123" s="179"/>
      <c r="AB123" s="162"/>
      <c r="AC123" s="162"/>
      <c r="AD123" s="162"/>
      <c r="AE123" s="162"/>
      <c r="AF123" s="162"/>
      <c r="AG123" s="162"/>
      <c r="AH123" s="162"/>
      <c r="AI123" s="162"/>
      <c r="AN123" s="176"/>
      <c r="AO123" s="176"/>
      <c r="AP123" s="176"/>
      <c r="AQ123" s="176"/>
      <c r="AR123" s="176"/>
      <c r="AS123" s="176"/>
      <c r="AU123" s="176"/>
      <c r="AV123" s="176"/>
    </row>
    <row r="124" spans="1:48" s="164" customFormat="1" ht="30" customHeight="1" x14ac:dyDescent="0.55000000000000004">
      <c r="A124" s="257"/>
      <c r="B124" s="257"/>
      <c r="C124" s="257"/>
      <c r="D124" s="179"/>
      <c r="E124" s="179"/>
      <c r="F124" s="179"/>
      <c r="G124" s="179"/>
      <c r="H124" s="179"/>
      <c r="I124" s="179"/>
      <c r="J124" s="179"/>
      <c r="K124" s="179"/>
      <c r="L124" s="179"/>
      <c r="M124" s="179"/>
      <c r="N124" s="179"/>
      <c r="O124" s="179"/>
      <c r="P124" s="179"/>
      <c r="Q124" s="179"/>
      <c r="R124" s="179"/>
      <c r="S124" s="179"/>
      <c r="T124" s="179"/>
      <c r="U124" s="179"/>
      <c r="V124" s="179"/>
      <c r="W124" s="179"/>
      <c r="X124" s="179"/>
      <c r="Y124" s="179"/>
      <c r="Z124" s="179"/>
      <c r="AA124" s="179"/>
      <c r="AB124" s="162"/>
      <c r="AC124" s="162"/>
      <c r="AD124" s="162"/>
      <c r="AE124" s="162"/>
      <c r="AF124" s="162"/>
      <c r="AG124" s="162"/>
      <c r="AH124" s="162"/>
      <c r="AI124" s="162"/>
      <c r="AN124" s="176"/>
      <c r="AO124" s="176"/>
      <c r="AP124" s="176"/>
      <c r="AQ124" s="176"/>
      <c r="AR124" s="176"/>
      <c r="AS124" s="176"/>
      <c r="AU124" s="176"/>
      <c r="AV124" s="176"/>
    </row>
    <row r="125" spans="1:48" s="164" customFormat="1" ht="30" customHeight="1" x14ac:dyDescent="0.55000000000000004">
      <c r="A125" s="257"/>
      <c r="B125" s="257"/>
      <c r="C125" s="257"/>
      <c r="D125" s="179"/>
      <c r="E125" s="179"/>
      <c r="F125" s="179"/>
      <c r="G125" s="179"/>
      <c r="H125" s="179"/>
      <c r="I125" s="179"/>
      <c r="J125" s="179"/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  <c r="AA125" s="179"/>
      <c r="AB125" s="162"/>
      <c r="AC125" s="162"/>
      <c r="AD125" s="162"/>
      <c r="AE125" s="162"/>
      <c r="AF125" s="162"/>
      <c r="AG125" s="162"/>
      <c r="AH125" s="162"/>
      <c r="AI125" s="162"/>
      <c r="AN125" s="176"/>
      <c r="AO125" s="176"/>
      <c r="AP125" s="176"/>
      <c r="AQ125" s="176"/>
      <c r="AR125" s="176"/>
      <c r="AS125" s="176"/>
      <c r="AU125" s="176"/>
      <c r="AV125" s="176"/>
    </row>
    <row r="126" spans="1:48" s="164" customFormat="1" ht="30" customHeight="1" x14ac:dyDescent="0.55000000000000004">
      <c r="A126" s="257"/>
      <c r="B126" s="257"/>
      <c r="C126" s="257"/>
      <c r="D126" s="179"/>
      <c r="E126" s="179"/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62"/>
      <c r="AC126" s="162"/>
      <c r="AD126" s="162"/>
      <c r="AE126" s="162"/>
      <c r="AF126" s="162"/>
      <c r="AG126" s="162"/>
      <c r="AH126" s="162"/>
      <c r="AI126" s="162"/>
      <c r="AN126" s="176"/>
      <c r="AO126" s="176"/>
      <c r="AP126" s="176"/>
      <c r="AQ126" s="176"/>
      <c r="AR126" s="176"/>
      <c r="AS126" s="176"/>
      <c r="AU126" s="176"/>
      <c r="AV126" s="176"/>
    </row>
    <row r="127" spans="1:48" s="164" customFormat="1" ht="30" customHeight="1" x14ac:dyDescent="0.55000000000000004">
      <c r="A127" s="257"/>
      <c r="B127" s="257"/>
      <c r="C127" s="257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  <c r="AA127" s="179"/>
      <c r="AB127" s="162"/>
      <c r="AC127" s="162"/>
      <c r="AD127" s="162"/>
      <c r="AE127" s="162"/>
      <c r="AF127" s="162"/>
      <c r="AG127" s="162"/>
      <c r="AH127" s="162"/>
      <c r="AI127" s="162"/>
      <c r="AN127" s="176"/>
      <c r="AO127" s="176"/>
      <c r="AP127" s="176"/>
      <c r="AQ127" s="176"/>
      <c r="AR127" s="176"/>
      <c r="AS127" s="176"/>
      <c r="AU127" s="176"/>
      <c r="AV127" s="176"/>
    </row>
    <row r="128" spans="1:48" s="164" customFormat="1" ht="30" customHeight="1" x14ac:dyDescent="0.55000000000000004">
      <c r="A128" s="259"/>
      <c r="B128" s="259"/>
      <c r="C128" s="259"/>
      <c r="D128" s="179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  <c r="AA128" s="179"/>
      <c r="AB128" s="162"/>
      <c r="AC128" s="162"/>
      <c r="AD128" s="162"/>
      <c r="AE128" s="162"/>
      <c r="AF128" s="162"/>
      <c r="AG128" s="162"/>
      <c r="AH128" s="162"/>
      <c r="AI128" s="162"/>
      <c r="AN128" s="176"/>
      <c r="AO128" s="176"/>
      <c r="AP128" s="176"/>
      <c r="AQ128" s="176"/>
      <c r="AR128" s="176"/>
      <c r="AS128" s="176"/>
      <c r="AU128" s="176"/>
      <c r="AV128" s="176"/>
    </row>
    <row r="129" spans="1:48" s="164" customFormat="1" ht="30" customHeight="1" x14ac:dyDescent="0.55000000000000004">
      <c r="A129" s="260"/>
      <c r="B129" s="260"/>
      <c r="C129" s="260"/>
      <c r="D129" s="179"/>
      <c r="E129" s="179"/>
      <c r="F129" s="179"/>
      <c r="G129" s="179"/>
      <c r="H129" s="179"/>
      <c r="I129" s="179"/>
      <c r="J129" s="179"/>
      <c r="K129" s="179"/>
      <c r="L129" s="179"/>
      <c r="M129" s="179"/>
      <c r="N129" s="179"/>
      <c r="O129" s="179"/>
      <c r="P129" s="179"/>
      <c r="Q129" s="179"/>
      <c r="R129" s="179"/>
      <c r="S129" s="179"/>
      <c r="T129" s="179"/>
      <c r="U129" s="179"/>
      <c r="V129" s="179"/>
      <c r="W129" s="179"/>
      <c r="X129" s="179"/>
      <c r="Y129" s="179"/>
      <c r="Z129" s="179"/>
      <c r="AA129" s="179"/>
      <c r="AB129" s="162"/>
      <c r="AC129" s="162"/>
      <c r="AD129" s="162"/>
      <c r="AE129" s="162"/>
      <c r="AF129" s="162"/>
      <c r="AG129" s="162"/>
      <c r="AH129" s="162"/>
      <c r="AI129" s="162"/>
      <c r="AN129" s="176"/>
      <c r="AO129" s="176"/>
      <c r="AP129" s="176"/>
      <c r="AQ129" s="176"/>
      <c r="AR129" s="176"/>
      <c r="AS129" s="176"/>
      <c r="AU129" s="176"/>
      <c r="AV129" s="176"/>
    </row>
    <row r="130" spans="1:48" s="164" customFormat="1" ht="30" customHeight="1" x14ac:dyDescent="0.55000000000000004">
      <c r="A130" s="258"/>
      <c r="B130" s="258"/>
      <c r="C130" s="258"/>
      <c r="D130" s="179"/>
      <c r="E130" s="179"/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  <c r="AA130" s="179"/>
      <c r="AB130" s="162"/>
      <c r="AC130" s="162"/>
      <c r="AD130" s="162"/>
      <c r="AE130" s="162"/>
      <c r="AF130" s="162"/>
      <c r="AG130" s="162"/>
      <c r="AH130" s="162"/>
      <c r="AI130" s="162"/>
      <c r="AN130" s="176"/>
      <c r="AO130" s="176"/>
      <c r="AP130" s="176"/>
      <c r="AQ130" s="176"/>
      <c r="AR130" s="176"/>
      <c r="AS130" s="176"/>
      <c r="AU130" s="176"/>
      <c r="AV130" s="176"/>
    </row>
    <row r="131" spans="1:48" s="164" customFormat="1" ht="30" customHeight="1" x14ac:dyDescent="0.55000000000000004">
      <c r="A131" s="184"/>
      <c r="B131" s="184"/>
      <c r="C131" s="184"/>
      <c r="D131" s="179"/>
      <c r="E131" s="179"/>
      <c r="F131" s="179"/>
      <c r="G131" s="179"/>
      <c r="H131" s="179"/>
      <c r="I131" s="179"/>
      <c r="J131" s="179"/>
      <c r="K131" s="179"/>
      <c r="L131" s="179"/>
      <c r="M131" s="179"/>
      <c r="N131" s="179"/>
      <c r="O131" s="179"/>
      <c r="P131" s="179"/>
      <c r="Q131" s="179"/>
      <c r="R131" s="179"/>
      <c r="S131" s="179"/>
      <c r="T131" s="179"/>
      <c r="U131" s="179"/>
      <c r="V131" s="179"/>
      <c r="W131" s="179"/>
      <c r="X131" s="179"/>
      <c r="Y131" s="179"/>
      <c r="Z131" s="179"/>
      <c r="AA131" s="179"/>
      <c r="AB131" s="162"/>
      <c r="AC131" s="162"/>
      <c r="AD131" s="162"/>
      <c r="AE131" s="162"/>
      <c r="AF131" s="162"/>
      <c r="AG131" s="162"/>
      <c r="AH131" s="162"/>
      <c r="AI131" s="162"/>
      <c r="AN131" s="176"/>
      <c r="AO131" s="176"/>
      <c r="AP131" s="176"/>
      <c r="AQ131" s="176"/>
      <c r="AR131" s="176"/>
      <c r="AS131" s="176"/>
      <c r="AU131" s="176"/>
      <c r="AV131" s="176"/>
    </row>
    <row r="132" spans="1:48" s="164" customFormat="1" ht="30" customHeight="1" x14ac:dyDescent="0.55000000000000004">
      <c r="A132" s="184"/>
      <c r="B132" s="184"/>
      <c r="C132" s="184"/>
      <c r="D132" s="179"/>
      <c r="E132" s="179"/>
      <c r="F132" s="179"/>
      <c r="G132" s="179"/>
      <c r="H132" s="179"/>
      <c r="I132" s="179"/>
      <c r="J132" s="179"/>
      <c r="K132" s="179"/>
      <c r="L132" s="179"/>
      <c r="M132" s="179"/>
      <c r="N132" s="179"/>
      <c r="O132" s="179"/>
      <c r="P132" s="179"/>
      <c r="Q132" s="179"/>
      <c r="R132" s="179"/>
      <c r="S132" s="179"/>
      <c r="T132" s="179"/>
      <c r="U132" s="179"/>
      <c r="V132" s="179"/>
      <c r="W132" s="179"/>
      <c r="X132" s="179"/>
      <c r="Y132" s="179"/>
      <c r="Z132" s="179"/>
      <c r="AA132" s="179"/>
      <c r="AB132" s="162"/>
      <c r="AC132" s="162"/>
      <c r="AD132" s="162"/>
      <c r="AE132" s="162"/>
      <c r="AF132" s="162"/>
      <c r="AG132" s="162"/>
      <c r="AH132" s="162"/>
      <c r="AI132" s="162"/>
      <c r="AN132" s="176"/>
      <c r="AO132" s="176"/>
      <c r="AP132" s="176"/>
      <c r="AQ132" s="176"/>
      <c r="AR132" s="176"/>
      <c r="AS132" s="176"/>
      <c r="AU132" s="176"/>
      <c r="AV132" s="176"/>
    </row>
    <row r="133" spans="1:48" s="164" customFormat="1" ht="30" customHeight="1" x14ac:dyDescent="0.55000000000000004">
      <c r="A133" s="184"/>
      <c r="B133" s="184"/>
      <c r="C133" s="184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179"/>
      <c r="W133" s="179"/>
      <c r="X133" s="179"/>
      <c r="Y133" s="179"/>
      <c r="Z133" s="179"/>
      <c r="AA133" s="179"/>
      <c r="AB133" s="162"/>
      <c r="AC133" s="162"/>
      <c r="AD133" s="162"/>
      <c r="AE133" s="162"/>
      <c r="AF133" s="162"/>
      <c r="AG133" s="162"/>
      <c r="AH133" s="162"/>
      <c r="AI133" s="162"/>
      <c r="AN133" s="176"/>
      <c r="AO133" s="176"/>
      <c r="AP133" s="176"/>
      <c r="AQ133" s="176"/>
      <c r="AR133" s="176"/>
      <c r="AS133" s="176"/>
      <c r="AU133" s="176"/>
      <c r="AV133" s="176"/>
    </row>
    <row r="134" spans="1:48" s="164" customFormat="1" ht="30" customHeight="1" x14ac:dyDescent="0.85">
      <c r="B134" s="193"/>
      <c r="C134" s="193"/>
      <c r="D134" s="194"/>
      <c r="E134" s="194"/>
      <c r="F134" s="194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62"/>
      <c r="AC134" s="162"/>
      <c r="AD134" s="162"/>
      <c r="AE134" s="162"/>
      <c r="AF134" s="162"/>
      <c r="AG134" s="162"/>
      <c r="AH134" s="162"/>
      <c r="AI134" s="162"/>
      <c r="AN134" s="176"/>
      <c r="AO134" s="176"/>
      <c r="AP134" s="176"/>
      <c r="AQ134" s="176"/>
      <c r="AR134" s="176"/>
      <c r="AS134" s="176"/>
      <c r="AU134" s="176"/>
      <c r="AV134" s="176"/>
    </row>
    <row r="135" spans="1:48" s="164" customFormat="1" ht="30" customHeight="1" x14ac:dyDescent="0.55000000000000004">
      <c r="A135" s="184"/>
      <c r="B135" s="184"/>
      <c r="C135" s="184"/>
      <c r="D135" s="179"/>
      <c r="E135" s="179"/>
      <c r="F135" s="179"/>
      <c r="G135" s="179"/>
      <c r="H135" s="179"/>
      <c r="I135" s="179"/>
      <c r="J135" s="179"/>
      <c r="K135" s="179"/>
      <c r="L135" s="179"/>
      <c r="M135" s="179"/>
      <c r="N135" s="179"/>
      <c r="O135" s="179"/>
      <c r="P135" s="179"/>
      <c r="Q135" s="179"/>
      <c r="R135" s="179"/>
      <c r="S135" s="179"/>
      <c r="T135" s="179"/>
      <c r="U135" s="179"/>
      <c r="V135" s="179"/>
      <c r="W135" s="179"/>
      <c r="X135" s="179"/>
      <c r="Y135" s="179"/>
      <c r="Z135" s="179"/>
      <c r="AA135" s="179"/>
      <c r="AB135" s="162"/>
      <c r="AC135" s="162"/>
      <c r="AD135" s="162"/>
      <c r="AE135" s="162"/>
      <c r="AF135" s="162"/>
      <c r="AG135" s="162"/>
      <c r="AH135" s="162"/>
      <c r="AI135" s="162"/>
      <c r="AN135" s="176"/>
      <c r="AO135" s="176"/>
      <c r="AP135" s="176"/>
      <c r="AQ135" s="176"/>
      <c r="AR135" s="176"/>
      <c r="AS135" s="176"/>
      <c r="AU135" s="176"/>
      <c r="AV135" s="176"/>
    </row>
    <row r="136" spans="1:48" s="164" customFormat="1" ht="30" customHeight="1" x14ac:dyDescent="0.55000000000000004">
      <c r="A136" s="184"/>
      <c r="B136" s="184"/>
      <c r="C136" s="184"/>
      <c r="D136" s="179"/>
      <c r="E136" s="179"/>
      <c r="F136" s="179"/>
      <c r="G136" s="179"/>
      <c r="H136" s="179"/>
      <c r="I136" s="179"/>
      <c r="J136" s="179"/>
      <c r="K136" s="179"/>
      <c r="L136" s="179"/>
      <c r="M136" s="179"/>
      <c r="N136" s="179"/>
      <c r="O136" s="179"/>
      <c r="P136" s="179"/>
      <c r="Q136" s="179"/>
      <c r="R136" s="179"/>
      <c r="S136" s="179"/>
      <c r="T136" s="179"/>
      <c r="U136" s="179"/>
      <c r="V136" s="179"/>
      <c r="W136" s="179"/>
      <c r="X136" s="179"/>
      <c r="Y136" s="179"/>
      <c r="Z136" s="179"/>
      <c r="AA136" s="179"/>
      <c r="AB136" s="162"/>
      <c r="AC136" s="162"/>
      <c r="AD136" s="162"/>
      <c r="AE136" s="162"/>
      <c r="AF136" s="162"/>
      <c r="AG136" s="162"/>
      <c r="AH136" s="162"/>
      <c r="AI136" s="162"/>
      <c r="AN136" s="176"/>
      <c r="AO136" s="176"/>
      <c r="AP136" s="176"/>
      <c r="AQ136" s="176"/>
      <c r="AR136" s="176"/>
      <c r="AS136" s="176"/>
      <c r="AU136" s="176"/>
      <c r="AV136" s="176"/>
    </row>
    <row r="137" spans="1:48" s="164" customFormat="1" ht="30" customHeight="1" x14ac:dyDescent="0.55000000000000004">
      <c r="A137" s="184"/>
      <c r="B137" s="184"/>
      <c r="C137" s="184"/>
      <c r="D137" s="179"/>
      <c r="E137" s="179"/>
      <c r="F137" s="179"/>
      <c r="G137" s="179"/>
      <c r="H137" s="179"/>
      <c r="I137" s="179"/>
      <c r="J137" s="179"/>
      <c r="K137" s="179"/>
      <c r="L137" s="179"/>
      <c r="M137" s="179"/>
      <c r="N137" s="179"/>
      <c r="O137" s="179"/>
      <c r="P137" s="179"/>
      <c r="Q137" s="179"/>
      <c r="R137" s="179"/>
      <c r="S137" s="179"/>
      <c r="T137" s="179"/>
      <c r="U137" s="179"/>
      <c r="V137" s="179"/>
      <c r="W137" s="179"/>
      <c r="X137" s="179"/>
      <c r="Y137" s="179"/>
      <c r="Z137" s="179"/>
      <c r="AA137" s="179"/>
      <c r="AB137" s="162"/>
      <c r="AC137" s="162"/>
      <c r="AD137" s="162"/>
      <c r="AE137" s="162"/>
      <c r="AF137" s="162"/>
      <c r="AG137" s="162"/>
      <c r="AH137" s="162"/>
      <c r="AI137" s="162"/>
      <c r="AN137" s="176"/>
      <c r="AO137" s="176"/>
      <c r="AP137" s="176"/>
      <c r="AQ137" s="176"/>
      <c r="AR137" s="176"/>
      <c r="AS137" s="176"/>
      <c r="AU137" s="176"/>
      <c r="AV137" s="176"/>
    </row>
    <row r="138" spans="1:48" s="164" customFormat="1" ht="30" customHeight="1" x14ac:dyDescent="0.85">
      <c r="A138" s="195" t="s">
        <v>244</v>
      </c>
      <c r="B138" s="184"/>
      <c r="C138" s="184"/>
      <c r="D138" s="179"/>
      <c r="E138" s="179"/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62"/>
      <c r="AC138" s="162"/>
      <c r="AD138" s="162"/>
      <c r="AE138" s="162"/>
      <c r="AF138" s="162"/>
      <c r="AG138" s="162"/>
      <c r="AH138" s="162"/>
      <c r="AI138" s="162"/>
      <c r="AN138" s="176"/>
      <c r="AO138" s="176"/>
      <c r="AP138" s="176"/>
      <c r="AQ138" s="176"/>
      <c r="AR138" s="176"/>
      <c r="AS138" s="176"/>
      <c r="AU138" s="176"/>
      <c r="AV138" s="176"/>
    </row>
    <row r="139" spans="1:48" s="155" customFormat="1" ht="30" customHeight="1" x14ac:dyDescent="0.2">
      <c r="A139" s="192"/>
      <c r="B139" s="192"/>
      <c r="C139" s="192"/>
      <c r="D139" s="192"/>
      <c r="E139" s="192"/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  <c r="AA139" s="192"/>
      <c r="AB139" s="192"/>
      <c r="AC139" s="192"/>
      <c r="AD139" s="192"/>
      <c r="AE139" s="192"/>
      <c r="AF139" s="192"/>
      <c r="AH139" s="156"/>
      <c r="AI139" s="156"/>
      <c r="AJ139" s="156"/>
      <c r="AK139" s="156"/>
      <c r="AL139" s="156"/>
      <c r="AM139" s="156"/>
      <c r="AN139" s="156"/>
      <c r="AO139" s="156"/>
      <c r="AP139" s="156"/>
      <c r="AQ139" s="156"/>
      <c r="AR139" s="156"/>
      <c r="AS139" s="156"/>
      <c r="AU139" s="156"/>
      <c r="AV139" s="156"/>
    </row>
    <row r="140" spans="1:48" ht="30" customHeight="1" x14ac:dyDescent="0.2">
      <c r="A140" s="254" t="s">
        <v>258</v>
      </c>
      <c r="B140" s="254"/>
      <c r="C140" s="254"/>
      <c r="D140" s="254"/>
      <c r="E140" s="254"/>
      <c r="F140" s="254"/>
      <c r="G140" s="254"/>
      <c r="H140" s="254"/>
      <c r="I140" s="254"/>
      <c r="J140" s="254"/>
      <c r="K140" s="254"/>
      <c r="L140" s="254"/>
      <c r="M140" s="254"/>
      <c r="N140" s="254"/>
      <c r="O140" s="254"/>
      <c r="P140" s="254"/>
      <c r="Q140" s="254"/>
      <c r="R140" s="254"/>
      <c r="S140" s="254"/>
      <c r="T140" s="254"/>
      <c r="U140" s="254"/>
      <c r="V140" s="254"/>
      <c r="W140" s="254"/>
      <c r="X140" s="254"/>
      <c r="Y140" s="254"/>
      <c r="Z140" s="254"/>
      <c r="AA140" s="254"/>
      <c r="AB140" s="254"/>
      <c r="AC140" s="254"/>
      <c r="AD140" s="254"/>
      <c r="AE140" s="254"/>
      <c r="AF140" s="254"/>
    </row>
    <row r="141" spans="1:48" ht="30" customHeight="1" x14ac:dyDescent="0.2">
      <c r="A141" s="254"/>
      <c r="B141" s="254"/>
      <c r="C141" s="254"/>
      <c r="D141" s="254"/>
      <c r="E141" s="254"/>
      <c r="F141" s="254"/>
      <c r="G141" s="254"/>
      <c r="H141" s="254"/>
      <c r="I141" s="254"/>
      <c r="J141" s="254"/>
      <c r="K141" s="254"/>
      <c r="L141" s="254"/>
      <c r="M141" s="254"/>
      <c r="N141" s="254"/>
      <c r="O141" s="254"/>
      <c r="P141" s="254"/>
      <c r="Q141" s="254"/>
      <c r="R141" s="254"/>
      <c r="S141" s="254"/>
      <c r="T141" s="254"/>
      <c r="U141" s="254"/>
      <c r="V141" s="254"/>
      <c r="W141" s="254"/>
      <c r="X141" s="254"/>
      <c r="Y141" s="254"/>
      <c r="Z141" s="254"/>
      <c r="AA141" s="254"/>
      <c r="AB141" s="254"/>
      <c r="AC141" s="254"/>
      <c r="AD141" s="254"/>
      <c r="AE141" s="254"/>
      <c r="AF141" s="254"/>
    </row>
    <row r="142" spans="1:48" ht="50.1" customHeight="1" x14ac:dyDescent="0.2">
      <c r="A142" s="158" t="s">
        <v>226</v>
      </c>
      <c r="B142" s="158"/>
      <c r="C142" s="177" t="s">
        <v>240</v>
      </c>
      <c r="D142" s="160"/>
      <c r="E142" s="178" t="s">
        <v>241</v>
      </c>
      <c r="F142" s="160"/>
      <c r="G142" s="160"/>
      <c r="H142" s="160"/>
      <c r="I142" s="160"/>
      <c r="J142" s="160"/>
      <c r="K142" s="160"/>
      <c r="L142" s="160"/>
      <c r="M142" s="161"/>
      <c r="N142" s="173"/>
      <c r="O142" s="159" t="s">
        <v>227</v>
      </c>
      <c r="P142" s="161"/>
      <c r="Q142" s="161"/>
      <c r="R142" s="161"/>
      <c r="S142" s="161"/>
      <c r="T142" s="178" t="s">
        <v>240</v>
      </c>
      <c r="U142" s="178"/>
      <c r="V142" s="160"/>
      <c r="W142" s="160"/>
      <c r="X142" s="178" t="s">
        <v>241</v>
      </c>
      <c r="Y142" s="161"/>
      <c r="Z142" s="161"/>
      <c r="AA142" s="161"/>
      <c r="AB142" s="161"/>
      <c r="AC142" s="161"/>
      <c r="AD142" s="161"/>
      <c r="AE142" s="161"/>
      <c r="AF142" s="161"/>
    </row>
    <row r="143" spans="1:48" ht="50.1" customHeight="1" x14ac:dyDescent="0.2">
      <c r="A143" s="163" t="s">
        <v>220</v>
      </c>
      <c r="B143" s="163"/>
      <c r="C143" s="164" t="s">
        <v>263</v>
      </c>
      <c r="D143" s="164"/>
      <c r="E143" s="164"/>
      <c r="F143" s="164"/>
      <c r="G143" s="164"/>
      <c r="H143" s="164"/>
      <c r="I143" s="164"/>
      <c r="J143" s="164"/>
      <c r="K143" s="164"/>
      <c r="L143" s="164"/>
      <c r="M143" s="164"/>
      <c r="N143" s="173"/>
      <c r="O143" s="163" t="s">
        <v>220</v>
      </c>
      <c r="P143" s="162"/>
      <c r="Q143" s="162" t="s">
        <v>268</v>
      </c>
      <c r="R143" s="162"/>
      <c r="S143" s="162"/>
      <c r="T143" s="162"/>
      <c r="U143" s="162"/>
      <c r="V143" s="162"/>
      <c r="W143" s="162"/>
      <c r="X143" s="162"/>
      <c r="Y143" s="162"/>
      <c r="Z143" s="162"/>
      <c r="AA143" s="162"/>
      <c r="AB143" s="162"/>
      <c r="AC143" s="162"/>
      <c r="AD143" s="162"/>
      <c r="AE143" s="162"/>
      <c r="AF143" s="162"/>
    </row>
    <row r="144" spans="1:48" ht="50.1" customHeight="1" x14ac:dyDescent="0.2">
      <c r="A144" s="255" t="s">
        <v>219</v>
      </c>
      <c r="B144" s="255"/>
      <c r="C144" s="166" t="s">
        <v>261</v>
      </c>
      <c r="D144" s="165"/>
      <c r="E144" s="164"/>
      <c r="F144" s="164"/>
      <c r="G144" s="164"/>
      <c r="H144" s="164"/>
      <c r="I144" s="164"/>
      <c r="J144" s="164"/>
      <c r="K144" s="164"/>
      <c r="L144" s="164"/>
      <c r="M144" s="162"/>
      <c r="N144" s="173"/>
      <c r="O144" s="255" t="s">
        <v>219</v>
      </c>
      <c r="P144" s="255"/>
      <c r="Q144" s="255"/>
      <c r="R144" s="166" t="s">
        <v>261</v>
      </c>
      <c r="S144" s="162"/>
      <c r="T144" s="162"/>
      <c r="U144" s="162"/>
      <c r="V144" s="162"/>
      <c r="W144" s="162"/>
      <c r="X144" s="162"/>
      <c r="Y144" s="162"/>
      <c r="Z144" s="162"/>
      <c r="AA144" s="162"/>
      <c r="AB144" s="162"/>
      <c r="AC144" s="162"/>
      <c r="AD144" s="162"/>
      <c r="AE144" s="162"/>
      <c r="AF144" s="162"/>
    </row>
    <row r="145" spans="1:32" ht="50.1" customHeight="1" x14ac:dyDescent="0.2">
      <c r="A145" s="163" t="s">
        <v>218</v>
      </c>
      <c r="B145" s="166"/>
      <c r="C145" s="166"/>
      <c r="D145" s="164"/>
      <c r="E145" s="164"/>
      <c r="F145" s="164"/>
      <c r="G145" s="164"/>
      <c r="H145" s="164"/>
      <c r="I145" s="164"/>
      <c r="J145" s="164"/>
      <c r="K145" s="164"/>
      <c r="L145" s="164"/>
      <c r="M145" s="162"/>
      <c r="N145" s="173"/>
      <c r="O145" s="166" t="s">
        <v>218</v>
      </c>
      <c r="P145" s="162"/>
      <c r="Q145" s="162"/>
      <c r="R145" s="162"/>
      <c r="S145" s="162"/>
      <c r="T145" s="162"/>
      <c r="U145" s="162"/>
      <c r="V145" s="162"/>
      <c r="W145" s="162"/>
      <c r="X145" s="162"/>
      <c r="Y145" s="162"/>
      <c r="Z145" s="162"/>
      <c r="AA145" s="162"/>
      <c r="AB145" s="162"/>
      <c r="AC145" s="162"/>
      <c r="AD145" s="162"/>
      <c r="AE145" s="162"/>
      <c r="AF145" s="162"/>
    </row>
    <row r="146" spans="1:32" ht="50.1" customHeight="1" x14ac:dyDescent="0.2">
      <c r="A146" s="158" t="s">
        <v>228</v>
      </c>
      <c r="B146" s="159"/>
      <c r="C146" s="177" t="s">
        <v>240</v>
      </c>
      <c r="D146" s="160"/>
      <c r="E146" s="178" t="s">
        <v>241</v>
      </c>
      <c r="F146" s="160"/>
      <c r="G146" s="160"/>
      <c r="H146" s="160"/>
      <c r="I146" s="160"/>
      <c r="J146" s="160"/>
      <c r="K146" s="160"/>
      <c r="L146" s="160"/>
      <c r="M146" s="161"/>
      <c r="N146" s="173"/>
      <c r="O146" s="159" t="s">
        <v>229</v>
      </c>
      <c r="P146" s="161"/>
      <c r="Q146" s="161"/>
      <c r="R146" s="161"/>
      <c r="S146" s="161"/>
      <c r="T146" s="178" t="s">
        <v>240</v>
      </c>
      <c r="U146" s="178"/>
      <c r="V146" s="160"/>
      <c r="W146" s="160"/>
      <c r="X146" s="178" t="s">
        <v>241</v>
      </c>
      <c r="Y146" s="161"/>
      <c r="Z146" s="161"/>
      <c r="AA146" s="161"/>
      <c r="AB146" s="161"/>
      <c r="AC146" s="161"/>
      <c r="AD146" s="161"/>
      <c r="AE146" s="161"/>
      <c r="AF146" s="161"/>
    </row>
    <row r="147" spans="1:32" ht="50.1" customHeight="1" x14ac:dyDescent="0.2">
      <c r="A147" s="163" t="s">
        <v>220</v>
      </c>
      <c r="B147" s="163"/>
      <c r="C147" s="166" t="s">
        <v>264</v>
      </c>
      <c r="D147" s="166"/>
      <c r="E147" s="164"/>
      <c r="F147" s="164"/>
      <c r="G147" s="164"/>
      <c r="H147" s="164"/>
      <c r="I147" s="164"/>
      <c r="J147" s="164"/>
      <c r="K147" s="164"/>
      <c r="L147" s="164"/>
      <c r="M147" s="162"/>
      <c r="N147" s="173"/>
      <c r="O147" s="163" t="s">
        <v>220</v>
      </c>
      <c r="P147" s="162"/>
      <c r="Q147" s="162" t="s">
        <v>269</v>
      </c>
      <c r="R147" s="162"/>
      <c r="S147" s="162"/>
      <c r="T147" s="162"/>
      <c r="U147" s="162"/>
      <c r="V147" s="162"/>
      <c r="W147" s="162"/>
      <c r="X147" s="162"/>
      <c r="Y147" s="162"/>
      <c r="Z147" s="162"/>
      <c r="AA147" s="162"/>
      <c r="AB147" s="162"/>
      <c r="AC147" s="162"/>
      <c r="AD147" s="162"/>
      <c r="AE147" s="162"/>
      <c r="AF147" s="162"/>
    </row>
    <row r="148" spans="1:32" ht="50.1" customHeight="1" x14ac:dyDescent="0.2">
      <c r="A148" s="255" t="s">
        <v>219</v>
      </c>
      <c r="B148" s="255"/>
      <c r="C148" s="166" t="s">
        <v>261</v>
      </c>
      <c r="D148" s="165"/>
      <c r="E148" s="164"/>
      <c r="F148" s="164"/>
      <c r="G148" s="164"/>
      <c r="H148" s="164"/>
      <c r="I148" s="164"/>
      <c r="J148" s="164"/>
      <c r="K148" s="164"/>
      <c r="L148" s="164"/>
      <c r="M148" s="162"/>
      <c r="N148" s="173"/>
      <c r="O148" s="255" t="s">
        <v>219</v>
      </c>
      <c r="P148" s="255"/>
      <c r="Q148" s="255"/>
      <c r="R148" s="255"/>
      <c r="S148" s="162"/>
      <c r="T148" s="162"/>
      <c r="U148" s="162"/>
      <c r="V148" s="162"/>
      <c r="W148" s="162"/>
      <c r="X148" s="162"/>
      <c r="Y148" s="162"/>
      <c r="Z148" s="162"/>
      <c r="AA148" s="162"/>
      <c r="AB148" s="162"/>
      <c r="AC148" s="162"/>
      <c r="AD148" s="162"/>
      <c r="AE148" s="162"/>
      <c r="AF148" s="162"/>
    </row>
    <row r="149" spans="1:32" ht="50.1" customHeight="1" x14ac:dyDescent="0.2">
      <c r="A149" s="163" t="s">
        <v>218</v>
      </c>
      <c r="B149" s="166"/>
      <c r="C149" s="166"/>
      <c r="D149" s="164"/>
      <c r="E149" s="164"/>
      <c r="F149" s="164"/>
      <c r="G149" s="164"/>
      <c r="H149" s="164"/>
      <c r="I149" s="164"/>
      <c r="J149" s="164"/>
      <c r="K149" s="164"/>
      <c r="L149" s="164"/>
      <c r="M149" s="162"/>
      <c r="N149" s="173"/>
      <c r="O149" s="166" t="s">
        <v>218</v>
      </c>
      <c r="P149" s="162"/>
      <c r="Q149" s="162" t="s">
        <v>259</v>
      </c>
      <c r="R149" s="162"/>
      <c r="S149" s="162"/>
      <c r="T149" s="162"/>
      <c r="U149" s="162"/>
      <c r="V149" s="162"/>
      <c r="W149" s="162"/>
      <c r="X149" s="162"/>
      <c r="Y149" s="162"/>
      <c r="Z149" s="162"/>
      <c r="AA149" s="162"/>
      <c r="AB149" s="162"/>
      <c r="AC149" s="162"/>
      <c r="AD149" s="162"/>
      <c r="AE149" s="162"/>
      <c r="AF149" s="162"/>
    </row>
    <row r="150" spans="1:32" ht="50.1" customHeight="1" x14ac:dyDescent="0.2">
      <c r="A150" s="158" t="s">
        <v>230</v>
      </c>
      <c r="B150" s="159"/>
      <c r="C150" s="177" t="s">
        <v>240</v>
      </c>
      <c r="D150" s="160"/>
      <c r="E150" s="178" t="s">
        <v>241</v>
      </c>
      <c r="F150" s="160"/>
      <c r="G150" s="160"/>
      <c r="H150" s="160"/>
      <c r="I150" s="160"/>
      <c r="J150" s="160"/>
      <c r="K150" s="160"/>
      <c r="L150" s="160"/>
      <c r="M150" s="161"/>
      <c r="N150" s="173"/>
      <c r="O150" s="159" t="s">
        <v>231</v>
      </c>
      <c r="P150" s="161"/>
      <c r="Q150" s="161"/>
      <c r="R150" s="161"/>
      <c r="S150" s="161"/>
      <c r="T150" s="178" t="s">
        <v>240</v>
      </c>
      <c r="U150" s="178"/>
      <c r="V150" s="160"/>
      <c r="W150" s="160"/>
      <c r="X150" s="178" t="s">
        <v>241</v>
      </c>
      <c r="Y150" s="161"/>
      <c r="Z150" s="161"/>
      <c r="AA150" s="161"/>
      <c r="AB150" s="161"/>
      <c r="AC150" s="161"/>
      <c r="AD150" s="161"/>
      <c r="AE150" s="161"/>
      <c r="AF150" s="161"/>
    </row>
    <row r="151" spans="1:32" ht="50.1" customHeight="1" x14ac:dyDescent="0.2">
      <c r="A151" s="163" t="s">
        <v>220</v>
      </c>
      <c r="B151" s="163"/>
      <c r="C151" s="166" t="s">
        <v>265</v>
      </c>
      <c r="D151" s="166"/>
      <c r="E151" s="164"/>
      <c r="F151" s="164"/>
      <c r="G151" s="164"/>
      <c r="H151" s="164"/>
      <c r="I151" s="164"/>
      <c r="J151" s="164"/>
      <c r="K151" s="164"/>
      <c r="L151" s="164"/>
      <c r="M151" s="162"/>
      <c r="N151" s="173"/>
      <c r="O151" s="163" t="s">
        <v>220</v>
      </c>
      <c r="P151" s="162"/>
      <c r="Q151" s="162" t="s">
        <v>270</v>
      </c>
      <c r="R151" s="162"/>
      <c r="S151" s="162"/>
      <c r="T151" s="162"/>
      <c r="U151" s="162"/>
      <c r="V151" s="162"/>
      <c r="W151" s="162"/>
      <c r="X151" s="162"/>
      <c r="Y151" s="162"/>
      <c r="Z151" s="162"/>
      <c r="AA151" s="162"/>
      <c r="AB151" s="162"/>
      <c r="AC151" s="162"/>
      <c r="AD151" s="162"/>
      <c r="AE151" s="162"/>
      <c r="AF151" s="162"/>
    </row>
    <row r="152" spans="1:32" ht="50.1" customHeight="1" x14ac:dyDescent="0.2">
      <c r="A152" s="255" t="s">
        <v>219</v>
      </c>
      <c r="B152" s="255"/>
      <c r="C152" s="168"/>
      <c r="D152" s="165"/>
      <c r="E152" s="164"/>
      <c r="F152" s="164"/>
      <c r="G152" s="164"/>
      <c r="H152" s="164"/>
      <c r="I152" s="164"/>
      <c r="J152" s="164"/>
      <c r="K152" s="164"/>
      <c r="L152" s="164"/>
      <c r="M152" s="162"/>
      <c r="N152" s="173"/>
      <c r="O152" s="255" t="s">
        <v>219</v>
      </c>
      <c r="P152" s="255"/>
      <c r="Q152" s="255"/>
      <c r="R152" s="162" t="s">
        <v>262</v>
      </c>
      <c r="S152" s="162"/>
      <c r="T152" s="162"/>
      <c r="U152" s="162"/>
      <c r="V152" s="162"/>
      <c r="W152" s="162"/>
      <c r="X152" s="162"/>
      <c r="Y152" s="162"/>
      <c r="Z152" s="162"/>
      <c r="AA152" s="162"/>
      <c r="AB152" s="162"/>
      <c r="AC152" s="162"/>
      <c r="AD152" s="162"/>
      <c r="AE152" s="162"/>
      <c r="AF152" s="162"/>
    </row>
    <row r="153" spans="1:32" ht="50.1" customHeight="1" x14ac:dyDescent="0.2">
      <c r="A153" s="163" t="s">
        <v>218</v>
      </c>
      <c r="B153" s="166"/>
      <c r="C153" s="166"/>
      <c r="D153" s="164"/>
      <c r="E153" s="164"/>
      <c r="F153" s="164"/>
      <c r="G153" s="164"/>
      <c r="H153" s="164"/>
      <c r="I153" s="164"/>
      <c r="J153" s="164"/>
      <c r="K153" s="164"/>
      <c r="L153" s="164"/>
      <c r="M153" s="162"/>
      <c r="N153" s="173"/>
      <c r="O153" s="166" t="s">
        <v>218</v>
      </c>
      <c r="P153" s="162"/>
      <c r="Q153" s="162" t="s">
        <v>259</v>
      </c>
      <c r="R153" s="162"/>
      <c r="S153" s="162"/>
      <c r="T153" s="162"/>
      <c r="U153" s="162"/>
      <c r="V153" s="162"/>
      <c r="W153" s="162"/>
      <c r="X153" s="162"/>
      <c r="Y153" s="162"/>
      <c r="Z153" s="162"/>
      <c r="AA153" s="162"/>
      <c r="AB153" s="162"/>
      <c r="AC153" s="162"/>
      <c r="AD153" s="162"/>
      <c r="AE153" s="162"/>
      <c r="AF153" s="162"/>
    </row>
    <row r="154" spans="1:32" ht="50.1" customHeight="1" x14ac:dyDescent="0.2">
      <c r="A154" s="158" t="s">
        <v>232</v>
      </c>
      <c r="B154" s="159"/>
      <c r="C154" s="177" t="s">
        <v>240</v>
      </c>
      <c r="D154" s="160"/>
      <c r="E154" s="178" t="s">
        <v>241</v>
      </c>
      <c r="F154" s="160"/>
      <c r="G154" s="160"/>
      <c r="H154" s="160"/>
      <c r="I154" s="160"/>
      <c r="J154" s="160"/>
      <c r="K154" s="160"/>
      <c r="L154" s="160"/>
      <c r="M154" s="161"/>
      <c r="N154" s="173"/>
      <c r="O154" s="159" t="s">
        <v>233</v>
      </c>
      <c r="P154" s="161"/>
      <c r="Q154" s="161"/>
      <c r="R154" s="161"/>
      <c r="S154" s="161"/>
      <c r="T154" s="178" t="s">
        <v>240</v>
      </c>
      <c r="U154" s="178"/>
      <c r="V154" s="160"/>
      <c r="W154" s="160"/>
      <c r="X154" s="178" t="s">
        <v>241</v>
      </c>
      <c r="Y154" s="161"/>
      <c r="Z154" s="161"/>
      <c r="AA154" s="161"/>
      <c r="AB154" s="161"/>
      <c r="AC154" s="161"/>
      <c r="AD154" s="161"/>
      <c r="AE154" s="161"/>
      <c r="AF154" s="161"/>
    </row>
    <row r="155" spans="1:32" ht="50.1" customHeight="1" x14ac:dyDescent="0.2">
      <c r="A155" s="163" t="s">
        <v>220</v>
      </c>
      <c r="B155" s="163"/>
      <c r="C155" s="166" t="s">
        <v>260</v>
      </c>
      <c r="D155" s="166"/>
      <c r="E155" s="164"/>
      <c r="F155" s="164"/>
      <c r="G155" s="164"/>
      <c r="H155" s="164"/>
      <c r="I155" s="164"/>
      <c r="J155" s="164"/>
      <c r="K155" s="164"/>
      <c r="L155" s="164"/>
      <c r="M155" s="162"/>
      <c r="N155" s="173"/>
      <c r="O155" s="163" t="s">
        <v>220</v>
      </c>
      <c r="P155" s="162"/>
      <c r="Q155" s="162" t="s">
        <v>271</v>
      </c>
      <c r="R155" s="162"/>
      <c r="S155" s="162"/>
      <c r="T155" s="162"/>
      <c r="U155" s="162"/>
      <c r="V155" s="162"/>
      <c r="W155" s="162"/>
      <c r="X155" s="162"/>
      <c r="Y155" s="162"/>
      <c r="Z155" s="162"/>
      <c r="AA155" s="162"/>
      <c r="AB155" s="162"/>
      <c r="AC155" s="162"/>
      <c r="AD155" s="162"/>
      <c r="AE155" s="162"/>
      <c r="AF155" s="162"/>
    </row>
    <row r="156" spans="1:32" ht="50.1" customHeight="1" x14ac:dyDescent="0.2">
      <c r="A156" s="255" t="s">
        <v>219</v>
      </c>
      <c r="B156" s="255"/>
      <c r="C156" s="166" t="s">
        <v>262</v>
      </c>
      <c r="D156" s="165"/>
      <c r="E156" s="164"/>
      <c r="F156" s="164"/>
      <c r="G156" s="164"/>
      <c r="H156" s="164"/>
      <c r="I156" s="164"/>
      <c r="J156" s="164"/>
      <c r="K156" s="164"/>
      <c r="L156" s="164"/>
      <c r="M156" s="162"/>
      <c r="N156" s="173"/>
      <c r="O156" s="255" t="s">
        <v>219</v>
      </c>
      <c r="P156" s="255"/>
      <c r="Q156" s="255"/>
      <c r="R156" s="162" t="s">
        <v>261</v>
      </c>
      <c r="S156" s="162"/>
      <c r="T156" s="162"/>
      <c r="U156" s="162"/>
      <c r="V156" s="162"/>
      <c r="W156" s="162"/>
      <c r="X156" s="162"/>
      <c r="Y156" s="162"/>
      <c r="Z156" s="162"/>
      <c r="AA156" s="162"/>
      <c r="AB156" s="162"/>
      <c r="AC156" s="162"/>
      <c r="AD156" s="162"/>
      <c r="AE156" s="162"/>
      <c r="AF156" s="162"/>
    </row>
    <row r="157" spans="1:32" ht="50.1" customHeight="1" x14ac:dyDescent="0.2">
      <c r="A157" s="163" t="s">
        <v>218</v>
      </c>
      <c r="B157" s="166"/>
      <c r="C157" s="166" t="s">
        <v>259</v>
      </c>
      <c r="D157" s="164"/>
      <c r="E157" s="164"/>
      <c r="F157" s="164"/>
      <c r="G157" s="164"/>
      <c r="H157" s="164"/>
      <c r="I157" s="164"/>
      <c r="J157" s="164"/>
      <c r="K157" s="164"/>
      <c r="L157" s="164"/>
      <c r="M157" s="162"/>
      <c r="N157" s="173"/>
      <c r="O157" s="166" t="s">
        <v>218</v>
      </c>
      <c r="P157" s="162"/>
      <c r="Q157" s="162"/>
      <c r="R157" s="162"/>
      <c r="S157" s="162"/>
      <c r="T157" s="162"/>
      <c r="U157" s="162"/>
      <c r="V157" s="162"/>
      <c r="W157" s="162"/>
      <c r="X157" s="162"/>
      <c r="Y157" s="162"/>
      <c r="Z157" s="162"/>
      <c r="AA157" s="162"/>
      <c r="AB157" s="162"/>
      <c r="AC157" s="162"/>
      <c r="AD157" s="162"/>
      <c r="AE157" s="162"/>
      <c r="AF157" s="162"/>
    </row>
    <row r="158" spans="1:32" ht="50.1" customHeight="1" x14ac:dyDescent="0.2">
      <c r="A158" s="158" t="s">
        <v>234</v>
      </c>
      <c r="B158" s="159"/>
      <c r="C158" s="177" t="s">
        <v>240</v>
      </c>
      <c r="D158" s="160"/>
      <c r="E158" s="178" t="s">
        <v>241</v>
      </c>
      <c r="F158" s="160"/>
      <c r="G158" s="160"/>
      <c r="H158" s="160"/>
      <c r="I158" s="160"/>
      <c r="J158" s="160"/>
      <c r="K158" s="160"/>
      <c r="L158" s="160"/>
      <c r="M158" s="161"/>
      <c r="N158" s="173"/>
      <c r="O158" s="159" t="s">
        <v>235</v>
      </c>
      <c r="P158" s="161"/>
      <c r="Q158" s="161"/>
      <c r="R158" s="161"/>
      <c r="S158" s="161"/>
      <c r="T158" s="178" t="s">
        <v>240</v>
      </c>
      <c r="U158" s="178"/>
      <c r="V158" s="160"/>
      <c r="W158" s="160"/>
      <c r="X158" s="178" t="s">
        <v>241</v>
      </c>
      <c r="Y158" s="161"/>
      <c r="Z158" s="161"/>
      <c r="AA158" s="161"/>
      <c r="AB158" s="161"/>
      <c r="AC158" s="161"/>
      <c r="AD158" s="161"/>
      <c r="AE158" s="161"/>
      <c r="AF158" s="161"/>
    </row>
    <row r="159" spans="1:32" ht="50.1" customHeight="1" x14ac:dyDescent="0.2">
      <c r="A159" s="163" t="s">
        <v>220</v>
      </c>
      <c r="B159" s="163"/>
      <c r="C159" s="166" t="s">
        <v>266</v>
      </c>
      <c r="D159" s="166"/>
      <c r="E159" s="164"/>
      <c r="F159" s="164"/>
      <c r="G159" s="164"/>
      <c r="H159" s="164"/>
      <c r="I159" s="164"/>
      <c r="J159" s="164"/>
      <c r="K159" s="164"/>
      <c r="L159" s="164"/>
      <c r="M159" s="162"/>
      <c r="N159" s="173"/>
      <c r="O159" s="163" t="s">
        <v>220</v>
      </c>
      <c r="P159" s="162"/>
      <c r="Q159" s="162" t="s">
        <v>272</v>
      </c>
      <c r="R159" s="162"/>
      <c r="S159" s="162"/>
      <c r="T159" s="162"/>
      <c r="U159" s="162"/>
      <c r="V159" s="162"/>
      <c r="W159" s="162"/>
      <c r="X159" s="162"/>
      <c r="Y159" s="162"/>
      <c r="Z159" s="162"/>
      <c r="AA159" s="162"/>
      <c r="AB159" s="162"/>
      <c r="AC159" s="162"/>
      <c r="AD159" s="162"/>
      <c r="AE159" s="162"/>
      <c r="AF159" s="162"/>
    </row>
    <row r="160" spans="1:32" ht="50.1" customHeight="1" x14ac:dyDescent="0.2">
      <c r="A160" s="255" t="s">
        <v>219</v>
      </c>
      <c r="B160" s="255"/>
      <c r="C160" s="166" t="s">
        <v>261</v>
      </c>
      <c r="D160" s="164"/>
      <c r="E160" s="164"/>
      <c r="F160" s="164"/>
      <c r="G160" s="164"/>
      <c r="H160" s="164"/>
      <c r="I160" s="164"/>
      <c r="J160" s="164"/>
      <c r="K160" s="164"/>
      <c r="L160" s="164"/>
      <c r="M160" s="162"/>
      <c r="N160" s="173"/>
      <c r="O160" s="255" t="s">
        <v>219</v>
      </c>
      <c r="P160" s="255"/>
      <c r="Q160" s="255"/>
      <c r="R160" s="162" t="s">
        <v>261</v>
      </c>
      <c r="S160" s="162"/>
      <c r="T160" s="162"/>
      <c r="U160" s="162"/>
      <c r="V160" s="162"/>
      <c r="W160" s="162"/>
      <c r="X160" s="162"/>
      <c r="Y160" s="162"/>
      <c r="Z160" s="162"/>
      <c r="AA160" s="162"/>
      <c r="AB160" s="162"/>
      <c r="AC160" s="162"/>
      <c r="AD160" s="162"/>
      <c r="AE160" s="162"/>
      <c r="AF160" s="162"/>
    </row>
    <row r="161" spans="1:32" ht="50.1" customHeight="1" x14ac:dyDescent="0.2">
      <c r="A161" s="163" t="s">
        <v>218</v>
      </c>
      <c r="B161" s="166"/>
      <c r="C161" s="166"/>
      <c r="D161" s="164"/>
      <c r="E161" s="164"/>
      <c r="F161" s="164"/>
      <c r="G161" s="164"/>
      <c r="H161" s="164"/>
      <c r="I161" s="164"/>
      <c r="J161" s="164"/>
      <c r="K161" s="164"/>
      <c r="L161" s="164"/>
      <c r="M161" s="162"/>
      <c r="N161" s="173"/>
      <c r="O161" s="166" t="s">
        <v>218</v>
      </c>
      <c r="P161" s="162"/>
      <c r="Q161" s="162"/>
      <c r="R161" s="162"/>
      <c r="S161" s="162"/>
      <c r="T161" s="162"/>
      <c r="U161" s="162"/>
      <c r="V161" s="162"/>
      <c r="W161" s="162"/>
      <c r="X161" s="162"/>
      <c r="Y161" s="162"/>
      <c r="Z161" s="162"/>
      <c r="AA161" s="162"/>
      <c r="AB161" s="162"/>
      <c r="AC161" s="162"/>
      <c r="AD161" s="162"/>
      <c r="AE161" s="162"/>
      <c r="AF161" s="162"/>
    </row>
    <row r="162" spans="1:32" ht="50.1" customHeight="1" x14ac:dyDescent="0.2">
      <c r="A162" s="158" t="s">
        <v>236</v>
      </c>
      <c r="B162" s="159"/>
      <c r="C162" s="177" t="s">
        <v>240</v>
      </c>
      <c r="D162" s="160"/>
      <c r="E162" s="178" t="s">
        <v>241</v>
      </c>
      <c r="F162" s="160"/>
      <c r="G162" s="160"/>
      <c r="H162" s="160"/>
      <c r="I162" s="160"/>
      <c r="J162" s="160"/>
      <c r="K162" s="160"/>
      <c r="L162" s="160"/>
      <c r="M162" s="161"/>
      <c r="N162" s="173"/>
      <c r="O162" s="159" t="s">
        <v>237</v>
      </c>
      <c r="P162" s="161"/>
      <c r="Q162" s="161"/>
      <c r="R162" s="161"/>
      <c r="S162" s="161"/>
      <c r="T162" s="178" t="s">
        <v>240</v>
      </c>
      <c r="U162" s="178"/>
      <c r="V162" s="160"/>
      <c r="W162" s="160"/>
      <c r="X162" s="178" t="s">
        <v>241</v>
      </c>
      <c r="Y162" s="161"/>
      <c r="Z162" s="161"/>
      <c r="AA162" s="161"/>
      <c r="AB162" s="161"/>
      <c r="AC162" s="161"/>
      <c r="AD162" s="161"/>
      <c r="AE162" s="161"/>
      <c r="AF162" s="161"/>
    </row>
    <row r="163" spans="1:32" ht="50.1" customHeight="1" x14ac:dyDescent="0.2">
      <c r="A163" s="163" t="s">
        <v>220</v>
      </c>
      <c r="B163" s="163"/>
      <c r="C163" s="166" t="s">
        <v>267</v>
      </c>
      <c r="D163" s="166"/>
      <c r="E163" s="164"/>
      <c r="F163" s="164"/>
      <c r="G163" s="164"/>
      <c r="H163" s="164"/>
      <c r="I163" s="164"/>
      <c r="J163" s="164"/>
      <c r="K163" s="164"/>
      <c r="L163" s="164"/>
      <c r="M163" s="162"/>
      <c r="N163" s="173"/>
      <c r="O163" s="163" t="s">
        <v>220</v>
      </c>
      <c r="P163" s="162"/>
      <c r="Q163" s="162" t="s">
        <v>273</v>
      </c>
      <c r="R163" s="162"/>
      <c r="S163" s="162"/>
      <c r="T163" s="162"/>
      <c r="U163" s="162"/>
      <c r="V163" s="162"/>
      <c r="W163" s="162"/>
      <c r="X163" s="162"/>
      <c r="Y163" s="162"/>
      <c r="Z163" s="162"/>
      <c r="AA163" s="162"/>
      <c r="AB163" s="162"/>
      <c r="AC163" s="162"/>
      <c r="AD163" s="162"/>
      <c r="AE163" s="162"/>
      <c r="AF163" s="162"/>
    </row>
    <row r="164" spans="1:32" ht="50.1" customHeight="1" x14ac:dyDescent="0.2">
      <c r="A164" s="255" t="s">
        <v>219</v>
      </c>
      <c r="B164" s="255"/>
      <c r="C164" s="166" t="s">
        <v>261</v>
      </c>
      <c r="D164" s="165"/>
      <c r="E164" s="164"/>
      <c r="F164" s="164"/>
      <c r="G164" s="164"/>
      <c r="H164" s="164"/>
      <c r="I164" s="164"/>
      <c r="J164" s="164"/>
      <c r="K164" s="164"/>
      <c r="L164" s="164"/>
      <c r="M164" s="162"/>
      <c r="N164" s="173"/>
      <c r="O164" s="255" t="s">
        <v>219</v>
      </c>
      <c r="P164" s="255"/>
      <c r="Q164" s="255"/>
      <c r="R164" s="162" t="s">
        <v>261</v>
      </c>
      <c r="S164" s="162"/>
      <c r="T164" s="162"/>
      <c r="U164" s="162"/>
      <c r="V164" s="162"/>
      <c r="W164" s="162"/>
      <c r="X164" s="162"/>
      <c r="Y164" s="162"/>
      <c r="Z164" s="162"/>
      <c r="AA164" s="162"/>
      <c r="AB164" s="162"/>
      <c r="AC164" s="162"/>
      <c r="AD164" s="162"/>
      <c r="AE164" s="162"/>
      <c r="AF164" s="162"/>
    </row>
    <row r="165" spans="1:32" ht="50.1" customHeight="1" x14ac:dyDescent="0.2">
      <c r="A165" s="163" t="s">
        <v>218</v>
      </c>
      <c r="B165" s="166"/>
      <c r="C165" s="166"/>
      <c r="D165" s="164"/>
      <c r="E165" s="167"/>
      <c r="F165" s="167"/>
      <c r="G165" s="164"/>
      <c r="H165" s="164"/>
      <c r="I165" s="164"/>
      <c r="J165" s="164"/>
      <c r="K165" s="164"/>
      <c r="L165" s="164"/>
      <c r="M165" s="162"/>
      <c r="N165" s="173"/>
      <c r="O165" s="166" t="s">
        <v>218</v>
      </c>
      <c r="P165" s="162"/>
      <c r="Q165" s="162"/>
      <c r="R165" s="162"/>
      <c r="S165" s="162"/>
      <c r="T165" s="162"/>
      <c r="U165" s="162"/>
      <c r="V165" s="162"/>
      <c r="W165" s="162"/>
      <c r="X165" s="162"/>
      <c r="Y165" s="162"/>
      <c r="Z165" s="162"/>
      <c r="AA165" s="162"/>
      <c r="AB165" s="162"/>
      <c r="AC165" s="162"/>
      <c r="AD165" s="162"/>
      <c r="AE165" s="162"/>
      <c r="AF165" s="162"/>
    </row>
    <row r="166" spans="1:32" ht="30" customHeight="1" x14ac:dyDescent="0.2">
      <c r="A166" s="268" t="s">
        <v>274</v>
      </c>
      <c r="B166" s="269"/>
      <c r="C166" s="269"/>
      <c r="D166" s="269"/>
      <c r="E166" s="269"/>
      <c r="F166" s="269"/>
      <c r="G166" s="269"/>
      <c r="H166" s="269"/>
      <c r="I166" s="269"/>
      <c r="J166" s="269"/>
      <c r="K166" s="269"/>
      <c r="L166" s="269"/>
      <c r="M166" s="269"/>
      <c r="N166" s="269"/>
      <c r="O166" s="269"/>
      <c r="P166" s="269"/>
      <c r="Q166" s="269"/>
      <c r="R166" s="269"/>
      <c r="S166" s="269"/>
      <c r="T166" s="269"/>
      <c r="U166" s="269"/>
      <c r="V166" s="269"/>
      <c r="W166" s="269"/>
      <c r="X166" s="269"/>
      <c r="Y166" s="269"/>
      <c r="Z166" s="269"/>
      <c r="AA166" s="269"/>
      <c r="AB166" s="269"/>
      <c r="AC166" s="269"/>
      <c r="AD166" s="269"/>
      <c r="AE166" s="269"/>
      <c r="AF166" s="269"/>
    </row>
    <row r="167" spans="1:32" ht="30" customHeight="1" x14ac:dyDescent="0.2">
      <c r="A167" s="269"/>
      <c r="B167" s="269"/>
      <c r="C167" s="269"/>
      <c r="D167" s="269"/>
      <c r="E167" s="269"/>
      <c r="F167" s="269"/>
      <c r="G167" s="269"/>
      <c r="H167" s="269"/>
      <c r="I167" s="269"/>
      <c r="J167" s="269"/>
      <c r="K167" s="269"/>
      <c r="L167" s="269"/>
      <c r="M167" s="269"/>
      <c r="N167" s="269"/>
      <c r="O167" s="269"/>
      <c r="P167" s="269"/>
      <c r="Q167" s="269"/>
      <c r="R167" s="269"/>
      <c r="S167" s="269"/>
      <c r="T167" s="269"/>
      <c r="U167" s="269"/>
      <c r="V167" s="269"/>
      <c r="W167" s="269"/>
      <c r="X167" s="269"/>
      <c r="Y167" s="269"/>
      <c r="Z167" s="269"/>
      <c r="AA167" s="269"/>
      <c r="AB167" s="269"/>
      <c r="AC167" s="269"/>
      <c r="AD167" s="269"/>
      <c r="AE167" s="269"/>
      <c r="AF167" s="269"/>
    </row>
    <row r="168" spans="1:32" ht="30" customHeight="1" x14ac:dyDescent="0.2">
      <c r="A168" s="269"/>
      <c r="B168" s="269"/>
      <c r="C168" s="269"/>
      <c r="D168" s="269"/>
      <c r="E168" s="269"/>
      <c r="F168" s="269"/>
      <c r="G168" s="269"/>
      <c r="H168" s="269"/>
      <c r="I168" s="269"/>
      <c r="J168" s="269"/>
      <c r="K168" s="269"/>
      <c r="L168" s="269"/>
      <c r="M168" s="269"/>
      <c r="N168" s="269"/>
      <c r="O168" s="269"/>
      <c r="P168" s="269"/>
      <c r="Q168" s="269"/>
      <c r="R168" s="269"/>
      <c r="S168" s="269"/>
      <c r="T168" s="269"/>
      <c r="U168" s="269"/>
      <c r="V168" s="269"/>
      <c r="W168" s="269"/>
      <c r="X168" s="269"/>
      <c r="Y168" s="269"/>
      <c r="Z168" s="269"/>
      <c r="AA168" s="269"/>
      <c r="AB168" s="269"/>
      <c r="AC168" s="269"/>
      <c r="AD168" s="269"/>
      <c r="AE168" s="269"/>
      <c r="AF168" s="269"/>
    </row>
    <row r="169" spans="1:32" ht="30" customHeight="1" x14ac:dyDescent="0.2">
      <c r="A169" s="269"/>
      <c r="B169" s="269"/>
      <c r="C169" s="269"/>
      <c r="D169" s="269"/>
      <c r="E169" s="269"/>
      <c r="F169" s="269"/>
      <c r="G169" s="269"/>
      <c r="H169" s="269"/>
      <c r="I169" s="269"/>
      <c r="J169" s="269"/>
      <c r="K169" s="269"/>
      <c r="L169" s="269"/>
      <c r="M169" s="269"/>
      <c r="N169" s="269"/>
      <c r="O169" s="269"/>
      <c r="P169" s="269"/>
      <c r="Q169" s="269"/>
      <c r="R169" s="269"/>
      <c r="S169" s="269"/>
      <c r="T169" s="269"/>
      <c r="U169" s="269"/>
      <c r="V169" s="269"/>
      <c r="W169" s="269"/>
      <c r="X169" s="269"/>
      <c r="Y169" s="269"/>
      <c r="Z169" s="269"/>
      <c r="AA169" s="269"/>
      <c r="AB169" s="269"/>
      <c r="AC169" s="269"/>
      <c r="AD169" s="269"/>
      <c r="AE169" s="269"/>
      <c r="AF169" s="269"/>
    </row>
  </sheetData>
  <mergeCells count="95">
    <mergeCell ref="S4:T4"/>
    <mergeCell ref="Y4:Z4"/>
    <mergeCell ref="C47:Q48"/>
    <mergeCell ref="B3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AC4:AD4"/>
    <mergeCell ref="A21:A25"/>
    <mergeCell ref="D37:E37"/>
    <mergeCell ref="F37:G37"/>
    <mergeCell ref="A26:F26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A6:A19"/>
    <mergeCell ref="A2:AF2"/>
    <mergeCell ref="M4:N4"/>
    <mergeCell ref="O4:P4"/>
    <mergeCell ref="Q4:R4"/>
    <mergeCell ref="A3:A5"/>
    <mergeCell ref="G4:H4"/>
    <mergeCell ref="I4:J4"/>
    <mergeCell ref="K4:L4"/>
    <mergeCell ref="D3:D5"/>
    <mergeCell ref="E3:E5"/>
    <mergeCell ref="F3:F5"/>
    <mergeCell ref="G3:AF3"/>
    <mergeCell ref="U4:V4"/>
    <mergeCell ref="W4:X4"/>
    <mergeCell ref="AF4:AF5"/>
    <mergeCell ref="AA4:AB4"/>
    <mergeCell ref="A164:B164"/>
    <mergeCell ref="O164:Q164"/>
    <mergeCell ref="A166:AF169"/>
    <mergeCell ref="A152:B152"/>
    <mergeCell ref="A156:B156"/>
    <mergeCell ref="A160:B160"/>
    <mergeCell ref="O160:Q160"/>
    <mergeCell ref="O156:Q156"/>
    <mergeCell ref="O152:Q152"/>
    <mergeCell ref="D94:E94"/>
    <mergeCell ref="F94:G94"/>
    <mergeCell ref="H94:I94"/>
    <mergeCell ref="A114:C114"/>
    <mergeCell ref="A115:C115"/>
    <mergeCell ref="C94:C95"/>
    <mergeCell ref="A113:C113"/>
    <mergeCell ref="A96:B111"/>
    <mergeCell ref="J94:K94"/>
    <mergeCell ref="L94:M94"/>
    <mergeCell ref="N94:O94"/>
    <mergeCell ref="P94:Q94"/>
    <mergeCell ref="R94:S94"/>
    <mergeCell ref="A118:C118"/>
    <mergeCell ref="A130:C13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E4:AE5"/>
    <mergeCell ref="A140:AF141"/>
    <mergeCell ref="A144:B144"/>
    <mergeCell ref="O144:Q144"/>
    <mergeCell ref="A148:B148"/>
    <mergeCell ref="O148:R148"/>
    <mergeCell ref="AB94:AC94"/>
    <mergeCell ref="AD94:AF94"/>
    <mergeCell ref="T94:U94"/>
    <mergeCell ref="V94:W94"/>
    <mergeCell ref="X94:Y94"/>
    <mergeCell ref="Z94:AA94"/>
    <mergeCell ref="A119:C119"/>
    <mergeCell ref="A120:C120"/>
    <mergeCell ref="A116:C116"/>
    <mergeCell ref="A117:C117"/>
  </mergeCells>
  <phoneticPr fontId="26" type="noConversion"/>
  <pageMargins left="0.44" right="0.2" top="0.33" bottom="0.31" header="0.26" footer="0.31496062992125984"/>
  <pageSetup paperSize="9"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8DAA-8E02-4DC8-B73A-D910AECA056C}">
  <dimension ref="A1:Q31"/>
  <sheetViews>
    <sheetView tabSelected="1" topLeftCell="A16" zoomScale="70" zoomScaleNormal="70" workbookViewId="0">
      <selection activeCell="Z23" sqref="Z23"/>
    </sheetView>
  </sheetViews>
  <sheetFormatPr defaultRowHeight="14.25" x14ac:dyDescent="0.2"/>
  <cols>
    <col min="1" max="1" width="11.625" customWidth="1"/>
    <col min="3" max="3" width="54.25" customWidth="1"/>
    <col min="4" max="4" width="7.375" customWidth="1"/>
    <col min="5" max="7" width="10.875" bestFit="1" customWidth="1"/>
    <col min="8" max="8" width="10.875" customWidth="1"/>
    <col min="9" max="16" width="10.875" bestFit="1" customWidth="1"/>
    <col min="17" max="17" width="12" bestFit="1" customWidth="1"/>
  </cols>
  <sheetData>
    <row r="1" spans="1:17" ht="24" x14ac:dyDescent="0.55000000000000004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</row>
    <row r="2" spans="1:17" ht="24" x14ac:dyDescent="0.2">
      <c r="A2" s="319" t="s">
        <v>275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</row>
    <row r="3" spans="1:17" ht="24" x14ac:dyDescent="0.2">
      <c r="A3" s="320" t="s">
        <v>0</v>
      </c>
      <c r="B3" s="321" t="s">
        <v>17</v>
      </c>
      <c r="C3" s="322"/>
      <c r="D3" s="320" t="s">
        <v>221</v>
      </c>
      <c r="E3" s="327" t="s">
        <v>276</v>
      </c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9"/>
    </row>
    <row r="4" spans="1:17" ht="24" x14ac:dyDescent="0.55000000000000004">
      <c r="A4" s="320"/>
      <c r="B4" s="323"/>
      <c r="C4" s="324"/>
      <c r="D4" s="320"/>
      <c r="E4" s="199" t="s">
        <v>18</v>
      </c>
      <c r="F4" s="199" t="s">
        <v>19</v>
      </c>
      <c r="G4" s="199" t="s">
        <v>20</v>
      </c>
      <c r="H4" s="199" t="s">
        <v>21</v>
      </c>
      <c r="I4" s="199" t="s">
        <v>70</v>
      </c>
      <c r="J4" s="199" t="s">
        <v>71</v>
      </c>
      <c r="K4" s="199" t="s">
        <v>23</v>
      </c>
      <c r="L4" s="199" t="s">
        <v>24</v>
      </c>
      <c r="M4" s="199" t="s">
        <v>25</v>
      </c>
      <c r="N4" s="199" t="s">
        <v>26</v>
      </c>
      <c r="O4" s="199" t="s">
        <v>22</v>
      </c>
      <c r="P4" s="199" t="s">
        <v>27</v>
      </c>
      <c r="Q4" s="199" t="s">
        <v>28</v>
      </c>
    </row>
    <row r="5" spans="1:17" ht="24" x14ac:dyDescent="0.2">
      <c r="A5" s="320"/>
      <c r="B5" s="325"/>
      <c r="C5" s="326"/>
      <c r="D5" s="320"/>
      <c r="E5" s="198" t="s">
        <v>1</v>
      </c>
      <c r="F5" s="198" t="s">
        <v>1</v>
      </c>
      <c r="G5" s="198" t="s">
        <v>1</v>
      </c>
      <c r="H5" s="198" t="s">
        <v>1</v>
      </c>
      <c r="I5" s="198" t="s">
        <v>1</v>
      </c>
      <c r="J5" s="198" t="s">
        <v>1</v>
      </c>
      <c r="K5" s="198" t="s">
        <v>1</v>
      </c>
      <c r="L5" s="198" t="s">
        <v>1</v>
      </c>
      <c r="M5" s="198" t="s">
        <v>1</v>
      </c>
      <c r="N5" s="198" t="s">
        <v>1</v>
      </c>
      <c r="O5" s="198" t="s">
        <v>1</v>
      </c>
      <c r="P5" s="198" t="s">
        <v>1</v>
      </c>
      <c r="Q5" s="200" t="s">
        <v>277</v>
      </c>
    </row>
    <row r="6" spans="1:17" ht="24" x14ac:dyDescent="0.55000000000000004">
      <c r="A6" s="310" t="s">
        <v>86</v>
      </c>
      <c r="B6" s="330" t="s">
        <v>278</v>
      </c>
      <c r="C6" s="331"/>
      <c r="D6" s="332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4"/>
    </row>
    <row r="7" spans="1:17" ht="24" x14ac:dyDescent="0.55000000000000004">
      <c r="A7" s="311"/>
      <c r="B7" s="308" t="s">
        <v>279</v>
      </c>
      <c r="C7" s="309"/>
      <c r="D7" s="201" t="s">
        <v>5</v>
      </c>
      <c r="E7" s="201">
        <v>0</v>
      </c>
      <c r="F7" s="201">
        <v>0</v>
      </c>
      <c r="G7" s="201">
        <v>0</v>
      </c>
      <c r="H7" s="201">
        <v>0</v>
      </c>
      <c r="I7" s="201">
        <v>0</v>
      </c>
      <c r="J7" s="201">
        <v>0</v>
      </c>
      <c r="K7" s="201">
        <v>0</v>
      </c>
      <c r="L7" s="201">
        <v>30.59</v>
      </c>
      <c r="M7" s="201">
        <v>0</v>
      </c>
      <c r="N7" s="201">
        <v>0</v>
      </c>
      <c r="O7" s="201">
        <v>0</v>
      </c>
      <c r="P7" s="201">
        <v>0</v>
      </c>
      <c r="Q7" s="202">
        <f>SUM(E7:P7)</f>
        <v>30.59</v>
      </c>
    </row>
    <row r="8" spans="1:17" ht="24" x14ac:dyDescent="0.55000000000000004">
      <c r="A8" s="311"/>
      <c r="B8" s="313" t="s">
        <v>280</v>
      </c>
      <c r="C8" s="314"/>
      <c r="D8" s="203" t="s">
        <v>5</v>
      </c>
      <c r="E8" s="203">
        <v>0</v>
      </c>
      <c r="F8" s="203">
        <v>0</v>
      </c>
      <c r="G8" s="203">
        <v>0</v>
      </c>
      <c r="H8" s="203">
        <v>0</v>
      </c>
      <c r="I8" s="203">
        <v>0</v>
      </c>
      <c r="J8" s="203">
        <v>0</v>
      </c>
      <c r="K8" s="203">
        <v>0</v>
      </c>
      <c r="L8" s="203">
        <v>0</v>
      </c>
      <c r="M8" s="203">
        <v>0</v>
      </c>
      <c r="N8" s="203">
        <v>0</v>
      </c>
      <c r="O8" s="203">
        <v>0</v>
      </c>
      <c r="P8" s="203">
        <v>0</v>
      </c>
      <c r="Q8" s="204">
        <f t="shared" ref="Q8:Q11" si="0">SUM(E8:P8)</f>
        <v>0</v>
      </c>
    </row>
    <row r="9" spans="1:17" ht="24" x14ac:dyDescent="0.55000000000000004">
      <c r="A9" s="311"/>
      <c r="B9" s="308" t="s">
        <v>281</v>
      </c>
      <c r="C9" s="309"/>
      <c r="D9" s="201" t="s">
        <v>5</v>
      </c>
      <c r="E9" s="201">
        <v>0</v>
      </c>
      <c r="F9" s="201">
        <v>0</v>
      </c>
      <c r="G9" s="201">
        <v>0</v>
      </c>
      <c r="H9" s="201">
        <v>0</v>
      </c>
      <c r="I9" s="201">
        <v>0</v>
      </c>
      <c r="J9" s="201">
        <v>0</v>
      </c>
      <c r="K9" s="201">
        <v>0</v>
      </c>
      <c r="L9" s="201">
        <v>0</v>
      </c>
      <c r="M9" s="201">
        <v>0</v>
      </c>
      <c r="N9" s="201">
        <v>0</v>
      </c>
      <c r="O9" s="201">
        <v>0</v>
      </c>
      <c r="P9" s="201">
        <v>0</v>
      </c>
      <c r="Q9" s="202">
        <f t="shared" si="0"/>
        <v>0</v>
      </c>
    </row>
    <row r="10" spans="1:17" ht="24" x14ac:dyDescent="0.55000000000000004">
      <c r="A10" s="311"/>
      <c r="B10" s="337" t="s">
        <v>282</v>
      </c>
      <c r="C10" s="338"/>
      <c r="D10" s="203" t="s">
        <v>5</v>
      </c>
      <c r="E10" s="203">
        <v>0</v>
      </c>
      <c r="F10" s="203">
        <v>0</v>
      </c>
      <c r="G10" s="203">
        <v>0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0</v>
      </c>
      <c r="P10" s="203">
        <v>0</v>
      </c>
      <c r="Q10" s="204">
        <f t="shared" si="0"/>
        <v>0</v>
      </c>
    </row>
    <row r="11" spans="1:17" ht="24" x14ac:dyDescent="0.55000000000000004">
      <c r="A11" s="311"/>
      <c r="B11" s="313" t="s">
        <v>283</v>
      </c>
      <c r="C11" s="314"/>
      <c r="D11" s="203" t="s">
        <v>5</v>
      </c>
      <c r="E11" s="203">
        <v>0</v>
      </c>
      <c r="F11" s="203">
        <v>0</v>
      </c>
      <c r="G11" s="203">
        <v>27.52</v>
      </c>
      <c r="H11" s="203">
        <v>30.83</v>
      </c>
      <c r="I11" s="203">
        <v>27.98</v>
      </c>
      <c r="J11" s="203">
        <v>0</v>
      </c>
      <c r="K11" s="203">
        <v>30.46</v>
      </c>
      <c r="L11" s="203">
        <v>31</v>
      </c>
      <c r="M11" s="203">
        <v>30.46</v>
      </c>
      <c r="N11" s="203">
        <v>0</v>
      </c>
      <c r="O11" s="203">
        <v>0</v>
      </c>
      <c r="P11" s="203">
        <v>0</v>
      </c>
      <c r="Q11" s="204">
        <f t="shared" si="0"/>
        <v>178.25</v>
      </c>
    </row>
    <row r="12" spans="1:17" ht="24" x14ac:dyDescent="0.2">
      <c r="A12" s="311"/>
      <c r="B12" s="339" t="s">
        <v>34</v>
      </c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1"/>
    </row>
    <row r="13" spans="1:17" ht="24" x14ac:dyDescent="0.2">
      <c r="A13" s="311"/>
      <c r="B13" s="339" t="s">
        <v>284</v>
      </c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340"/>
      <c r="Q13" s="341"/>
    </row>
    <row r="14" spans="1:17" ht="24" x14ac:dyDescent="0.55000000000000004">
      <c r="A14" s="311"/>
      <c r="B14" s="308" t="s">
        <v>285</v>
      </c>
      <c r="C14" s="309"/>
      <c r="D14" s="201" t="s">
        <v>5</v>
      </c>
      <c r="E14" s="201">
        <v>71.239999999999995</v>
      </c>
      <c r="F14" s="201">
        <v>0</v>
      </c>
      <c r="G14" s="201">
        <v>59.365000000000002</v>
      </c>
      <c r="H14" s="201">
        <v>0</v>
      </c>
      <c r="I14" s="201">
        <v>0</v>
      </c>
      <c r="J14" s="201">
        <v>0</v>
      </c>
      <c r="K14" s="201">
        <v>104.96</v>
      </c>
      <c r="L14" s="201">
        <v>61.18</v>
      </c>
      <c r="M14" s="201">
        <v>61.18</v>
      </c>
      <c r="N14" s="203">
        <v>123.343</v>
      </c>
      <c r="O14" s="203">
        <v>0</v>
      </c>
      <c r="P14" s="203">
        <v>176.18899999999999</v>
      </c>
      <c r="Q14" s="202">
        <f>SUM(E14:P14)</f>
        <v>657.45699999999999</v>
      </c>
    </row>
    <row r="15" spans="1:17" ht="24" x14ac:dyDescent="0.55000000000000004">
      <c r="A15" s="311"/>
      <c r="B15" s="308" t="s">
        <v>286</v>
      </c>
      <c r="C15" s="309"/>
      <c r="D15" s="201" t="s">
        <v>5</v>
      </c>
      <c r="E15" s="201">
        <v>6.01</v>
      </c>
      <c r="F15" s="201">
        <v>33.505000000000003</v>
      </c>
      <c r="G15" s="201">
        <v>3.0089999999999999</v>
      </c>
      <c r="H15" s="201">
        <v>0</v>
      </c>
      <c r="I15" s="201">
        <v>0</v>
      </c>
      <c r="J15" s="201">
        <v>0</v>
      </c>
      <c r="K15" s="201">
        <v>3</v>
      </c>
      <c r="L15" s="201">
        <v>3</v>
      </c>
      <c r="M15" s="201">
        <v>0</v>
      </c>
      <c r="N15" s="203">
        <v>6.1310000000000002</v>
      </c>
      <c r="O15" s="203">
        <v>0</v>
      </c>
      <c r="P15" s="203">
        <v>3.1030000000000002</v>
      </c>
      <c r="Q15" s="202">
        <f t="shared" ref="Q15:Q25" si="1">SUM(E15:P15)</f>
        <v>57.758000000000003</v>
      </c>
    </row>
    <row r="16" spans="1:17" ht="24" x14ac:dyDescent="0.55000000000000004">
      <c r="A16" s="311"/>
      <c r="B16" s="313" t="s">
        <v>287</v>
      </c>
      <c r="C16" s="314"/>
      <c r="D16" s="203" t="s">
        <v>5</v>
      </c>
      <c r="E16" s="203">
        <v>0</v>
      </c>
      <c r="F16" s="203">
        <v>0</v>
      </c>
      <c r="G16" s="203">
        <v>0</v>
      </c>
      <c r="H16" s="203">
        <v>0</v>
      </c>
      <c r="I16" s="203">
        <v>0</v>
      </c>
      <c r="J16" s="203">
        <v>0</v>
      </c>
      <c r="K16" s="203">
        <v>0</v>
      </c>
      <c r="L16" s="203">
        <v>0</v>
      </c>
      <c r="M16" s="203">
        <v>0</v>
      </c>
      <c r="N16" s="203">
        <v>0</v>
      </c>
      <c r="O16" s="203">
        <v>0</v>
      </c>
      <c r="P16" s="203">
        <v>0</v>
      </c>
      <c r="Q16" s="202">
        <f t="shared" si="1"/>
        <v>0</v>
      </c>
    </row>
    <row r="17" spans="1:17" ht="24" x14ac:dyDescent="0.55000000000000004">
      <c r="A17" s="311"/>
      <c r="B17" s="313" t="s">
        <v>288</v>
      </c>
      <c r="C17" s="314"/>
      <c r="D17" s="203" t="s">
        <v>5</v>
      </c>
      <c r="E17" s="203">
        <v>0</v>
      </c>
      <c r="F17" s="203">
        <v>0</v>
      </c>
      <c r="G17" s="203">
        <v>0</v>
      </c>
      <c r="H17" s="203">
        <v>0</v>
      </c>
      <c r="I17" s="203">
        <v>0</v>
      </c>
      <c r="J17" s="203">
        <v>0</v>
      </c>
      <c r="K17" s="203">
        <v>0</v>
      </c>
      <c r="L17" s="203">
        <v>0</v>
      </c>
      <c r="M17" s="203">
        <v>0</v>
      </c>
      <c r="N17" s="203">
        <v>0</v>
      </c>
      <c r="O17" s="203">
        <v>0</v>
      </c>
      <c r="P17" s="203">
        <v>0</v>
      </c>
      <c r="Q17" s="202">
        <f t="shared" si="1"/>
        <v>0</v>
      </c>
    </row>
    <row r="18" spans="1:17" ht="24" x14ac:dyDescent="0.55000000000000004">
      <c r="A18" s="311"/>
      <c r="B18" s="313" t="s">
        <v>289</v>
      </c>
      <c r="C18" s="314"/>
      <c r="D18" s="203" t="s">
        <v>5</v>
      </c>
      <c r="E18" s="203">
        <v>0</v>
      </c>
      <c r="F18" s="203">
        <v>0</v>
      </c>
      <c r="G18" s="203">
        <v>29.687999999999999</v>
      </c>
      <c r="H18" s="203">
        <v>0</v>
      </c>
      <c r="I18" s="203">
        <v>30.59</v>
      </c>
      <c r="J18" s="203">
        <v>30.59</v>
      </c>
      <c r="K18" s="203">
        <v>30.59</v>
      </c>
      <c r="L18" s="203">
        <v>0</v>
      </c>
      <c r="M18" s="203">
        <v>0</v>
      </c>
      <c r="N18" s="203">
        <v>0</v>
      </c>
      <c r="O18" s="203">
        <v>0</v>
      </c>
      <c r="P18" s="203">
        <v>0</v>
      </c>
      <c r="Q18" s="202">
        <f t="shared" si="1"/>
        <v>121.458</v>
      </c>
    </row>
    <row r="19" spans="1:17" ht="24" x14ac:dyDescent="0.55000000000000004">
      <c r="A19" s="311"/>
      <c r="B19" s="301" t="s">
        <v>290</v>
      </c>
      <c r="C19" s="302"/>
      <c r="D19" s="205" t="s">
        <v>10</v>
      </c>
      <c r="E19" s="205">
        <v>0</v>
      </c>
      <c r="F19" s="205">
        <v>0</v>
      </c>
      <c r="G19" s="205">
        <v>0</v>
      </c>
      <c r="H19" s="205">
        <v>0</v>
      </c>
      <c r="I19" s="205">
        <v>0</v>
      </c>
      <c r="J19" s="205">
        <v>0</v>
      </c>
      <c r="K19" s="205">
        <v>0</v>
      </c>
      <c r="L19" s="205">
        <v>0</v>
      </c>
      <c r="M19" s="205">
        <v>0</v>
      </c>
      <c r="N19" s="205">
        <v>0</v>
      </c>
      <c r="O19" s="205">
        <v>0</v>
      </c>
      <c r="P19" s="205">
        <v>0</v>
      </c>
      <c r="Q19" s="202">
        <f t="shared" si="1"/>
        <v>0</v>
      </c>
    </row>
    <row r="20" spans="1:17" ht="24" x14ac:dyDescent="0.55000000000000004">
      <c r="A20" s="312"/>
      <c r="B20" s="335" t="s">
        <v>291</v>
      </c>
      <c r="C20" s="336"/>
      <c r="D20" s="206" t="s">
        <v>10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4">
        <f t="shared" si="1"/>
        <v>0</v>
      </c>
    </row>
    <row r="21" spans="1:17" ht="48" x14ac:dyDescent="0.55000000000000004">
      <c r="A21" s="208" t="s">
        <v>85</v>
      </c>
      <c r="B21" s="308" t="s">
        <v>292</v>
      </c>
      <c r="C21" s="309"/>
      <c r="D21" s="201" t="s">
        <v>8</v>
      </c>
      <c r="E21" s="209">
        <v>9220</v>
      </c>
      <c r="F21" s="209">
        <v>8760</v>
      </c>
      <c r="G21" s="209">
        <v>10620</v>
      </c>
      <c r="H21" s="209">
        <v>10340</v>
      </c>
      <c r="I21" s="209">
        <v>11280</v>
      </c>
      <c r="J21" s="209">
        <v>11520</v>
      </c>
      <c r="K21" s="209">
        <v>15020</v>
      </c>
      <c r="L21" s="209">
        <v>13680</v>
      </c>
      <c r="M21" s="209">
        <v>14400</v>
      </c>
      <c r="N21" s="209">
        <v>14320</v>
      </c>
      <c r="O21" s="209">
        <v>13640</v>
      </c>
      <c r="P21" s="209">
        <v>18800</v>
      </c>
      <c r="Q21" s="202">
        <f t="shared" si="1"/>
        <v>151600</v>
      </c>
    </row>
    <row r="22" spans="1:17" ht="24" x14ac:dyDescent="0.55000000000000004">
      <c r="A22" s="310" t="s">
        <v>87</v>
      </c>
      <c r="B22" s="308" t="s">
        <v>293</v>
      </c>
      <c r="C22" s="309"/>
      <c r="D22" s="201" t="s">
        <v>10</v>
      </c>
      <c r="E22" s="201">
        <v>68</v>
      </c>
      <c r="F22" s="201">
        <v>68</v>
      </c>
      <c r="G22" s="201">
        <v>68</v>
      </c>
      <c r="H22" s="201">
        <v>68</v>
      </c>
      <c r="I22" s="201">
        <v>68</v>
      </c>
      <c r="J22" s="201">
        <v>68</v>
      </c>
      <c r="K22" s="201">
        <v>68</v>
      </c>
      <c r="L22" s="201">
        <v>68</v>
      </c>
      <c r="M22" s="201">
        <v>68</v>
      </c>
      <c r="N22" s="201">
        <v>67</v>
      </c>
      <c r="O22" s="201">
        <v>67</v>
      </c>
      <c r="P22" s="201">
        <v>67</v>
      </c>
      <c r="Q22" s="202">
        <f>SUM(E22:P22)</f>
        <v>813</v>
      </c>
    </row>
    <row r="23" spans="1:17" ht="24" x14ac:dyDescent="0.55000000000000004">
      <c r="A23" s="311"/>
      <c r="B23" s="313" t="s">
        <v>294</v>
      </c>
      <c r="C23" s="314"/>
      <c r="D23" s="203" t="s">
        <v>11</v>
      </c>
      <c r="E23" s="203">
        <v>2810.62</v>
      </c>
      <c r="F23" s="203">
        <v>3843.71</v>
      </c>
      <c r="G23" s="203">
        <v>4385.7</v>
      </c>
      <c r="H23" s="203">
        <v>6601.15</v>
      </c>
      <c r="I23" s="203">
        <v>7045.18</v>
      </c>
      <c r="J23" s="203">
        <v>7691.94</v>
      </c>
      <c r="K23" s="203">
        <v>5249.51</v>
      </c>
      <c r="L23" s="203">
        <v>5111.53</v>
      </c>
      <c r="M23" s="203">
        <v>5714.55</v>
      </c>
      <c r="N23" s="203">
        <v>3068.9</v>
      </c>
      <c r="O23" s="203">
        <v>5999.81</v>
      </c>
      <c r="P23" s="203">
        <v>3777.85</v>
      </c>
      <c r="Q23" s="204">
        <f t="shared" si="1"/>
        <v>61300.45</v>
      </c>
    </row>
    <row r="24" spans="1:17" ht="24" x14ac:dyDescent="0.55000000000000004">
      <c r="A24" s="311"/>
      <c r="B24" s="313" t="s">
        <v>295</v>
      </c>
      <c r="C24" s="314"/>
      <c r="D24" s="203" t="s">
        <v>11</v>
      </c>
      <c r="E24" s="203">
        <v>300.83999999999997</v>
      </c>
      <c r="F24" s="203">
        <v>421.32</v>
      </c>
      <c r="G24" s="203">
        <v>523.48</v>
      </c>
      <c r="H24" s="203">
        <v>856.27</v>
      </c>
      <c r="I24" s="203">
        <v>785.63</v>
      </c>
      <c r="J24" s="203">
        <v>548.62</v>
      </c>
      <c r="K24" s="203">
        <v>568.66</v>
      </c>
      <c r="L24" s="203">
        <v>423.12</v>
      </c>
      <c r="M24" s="203">
        <v>352.24</v>
      </c>
      <c r="N24" s="203">
        <v>546.23</v>
      </c>
      <c r="O24" s="203">
        <v>782.27</v>
      </c>
      <c r="P24" s="203">
        <v>556.39</v>
      </c>
      <c r="Q24" s="204">
        <f t="shared" si="1"/>
        <v>6665.0700000000006</v>
      </c>
    </row>
    <row r="25" spans="1:17" ht="24" x14ac:dyDescent="0.55000000000000004">
      <c r="A25" s="311"/>
      <c r="B25" s="313" t="s">
        <v>296</v>
      </c>
      <c r="C25" s="314"/>
      <c r="D25" s="210" t="s">
        <v>11</v>
      </c>
      <c r="E25" s="203">
        <v>0</v>
      </c>
      <c r="F25" s="203">
        <v>0</v>
      </c>
      <c r="G25" s="203">
        <v>332.2</v>
      </c>
      <c r="H25" s="203">
        <v>282.39999999999998</v>
      </c>
      <c r="I25" s="203">
        <v>127.05</v>
      </c>
      <c r="J25" s="203">
        <v>0</v>
      </c>
      <c r="K25" s="203">
        <v>0</v>
      </c>
      <c r="L25" s="203">
        <v>0</v>
      </c>
      <c r="M25" s="203">
        <v>0</v>
      </c>
      <c r="N25" s="203">
        <v>0</v>
      </c>
      <c r="O25" s="203">
        <v>0</v>
      </c>
      <c r="P25" s="203">
        <v>0</v>
      </c>
      <c r="Q25" s="204">
        <f t="shared" si="1"/>
        <v>741.64999999999986</v>
      </c>
    </row>
    <row r="26" spans="1:17" ht="24" x14ac:dyDescent="0.55000000000000004">
      <c r="A26" s="311"/>
      <c r="B26" s="317" t="s">
        <v>28</v>
      </c>
      <c r="C26" s="318"/>
      <c r="D26" s="210" t="str">
        <f>D25</f>
        <v>m3</v>
      </c>
      <c r="E26" s="247">
        <f>SUM(E23:E25)</f>
        <v>3111.46</v>
      </c>
      <c r="F26" s="247">
        <f t="shared" ref="F26:Q26" si="2">SUM(F23:F25)</f>
        <v>4265.03</v>
      </c>
      <c r="G26" s="247">
        <f t="shared" si="2"/>
        <v>5241.38</v>
      </c>
      <c r="H26" s="247">
        <f t="shared" si="2"/>
        <v>7739.82</v>
      </c>
      <c r="I26" s="247">
        <f t="shared" si="2"/>
        <v>7957.8600000000006</v>
      </c>
      <c r="J26" s="247">
        <f t="shared" si="2"/>
        <v>8240.56</v>
      </c>
      <c r="K26" s="247">
        <f t="shared" si="2"/>
        <v>5818.17</v>
      </c>
      <c r="L26" s="247">
        <f t="shared" si="2"/>
        <v>5534.65</v>
      </c>
      <c r="M26" s="247">
        <f t="shared" si="2"/>
        <v>6066.79</v>
      </c>
      <c r="N26" s="247">
        <f t="shared" si="2"/>
        <v>3615.13</v>
      </c>
      <c r="O26" s="247">
        <f t="shared" si="2"/>
        <v>6782.08</v>
      </c>
      <c r="P26" s="247">
        <f t="shared" si="2"/>
        <v>4334.24</v>
      </c>
      <c r="Q26" s="247">
        <f t="shared" si="2"/>
        <v>68707.17</v>
      </c>
    </row>
    <row r="27" spans="1:17" ht="24" x14ac:dyDescent="0.55000000000000004">
      <c r="A27" s="312"/>
      <c r="B27" s="315" t="s">
        <v>297</v>
      </c>
      <c r="C27" s="316"/>
      <c r="D27" s="211" t="s">
        <v>10</v>
      </c>
      <c r="E27" s="250">
        <v>339</v>
      </c>
      <c r="F27" s="250">
        <v>303</v>
      </c>
      <c r="G27" s="250">
        <v>287</v>
      </c>
      <c r="H27" s="250">
        <v>337</v>
      </c>
      <c r="I27" s="250">
        <v>331</v>
      </c>
      <c r="J27" s="250">
        <v>361</v>
      </c>
      <c r="K27" s="250">
        <v>445</v>
      </c>
      <c r="L27" s="250">
        <v>420</v>
      </c>
      <c r="M27" s="250">
        <v>532</v>
      </c>
      <c r="N27" s="250">
        <v>410</v>
      </c>
      <c r="O27" s="250">
        <v>355</v>
      </c>
      <c r="P27" s="250">
        <v>325</v>
      </c>
      <c r="Q27" s="202">
        <f>SUM(E27:P27)</f>
        <v>4445</v>
      </c>
    </row>
    <row r="28" spans="1:17" ht="24" x14ac:dyDescent="0.55000000000000004">
      <c r="A28" s="303" t="s">
        <v>28</v>
      </c>
      <c r="B28" s="303"/>
      <c r="C28" s="303"/>
      <c r="D28" s="303"/>
      <c r="E28" s="212">
        <f t="shared" ref="E28:P28" si="3">SUM(E7+E8+E9+E10+E11+E14+E15+E16+E17+E18+E19+E20+E21+E22+E23+E24+E25)</f>
        <v>12476.71</v>
      </c>
      <c r="F28" s="212">
        <f t="shared" si="3"/>
        <v>13126.535</v>
      </c>
      <c r="G28" s="212">
        <f t="shared" si="3"/>
        <v>16048.962</v>
      </c>
      <c r="H28" s="212">
        <f t="shared" si="3"/>
        <v>18178.650000000001</v>
      </c>
      <c r="I28" s="212">
        <f t="shared" si="3"/>
        <v>19364.43</v>
      </c>
      <c r="J28" s="212">
        <f t="shared" si="3"/>
        <v>19859.149999999998</v>
      </c>
      <c r="K28" s="212">
        <f t="shared" si="3"/>
        <v>21075.18</v>
      </c>
      <c r="L28" s="212">
        <f t="shared" si="3"/>
        <v>19408.419999999998</v>
      </c>
      <c r="M28" s="212">
        <f t="shared" si="3"/>
        <v>20626.43</v>
      </c>
      <c r="N28" s="212">
        <f t="shared" si="3"/>
        <v>18131.603999999999</v>
      </c>
      <c r="O28" s="212">
        <f t="shared" si="3"/>
        <v>20489.080000000002</v>
      </c>
      <c r="P28" s="212">
        <f t="shared" si="3"/>
        <v>23380.531999999999</v>
      </c>
      <c r="Q28" s="213">
        <f t="shared" ref="Q28" si="4">SUM(Q7+Q8+Q9+Q10+Q11+Q14+Q15+Q16+Q17+Q18+Q19+Q20+Q21+Q22+Q23+Q24+Q25)</f>
        <v>222165.68299999999</v>
      </c>
    </row>
    <row r="29" spans="1:17" ht="24" x14ac:dyDescent="0.55000000000000004">
      <c r="A29" s="304" t="s">
        <v>298</v>
      </c>
      <c r="B29" s="305"/>
      <c r="C29" s="306"/>
      <c r="D29" s="214" t="s">
        <v>299</v>
      </c>
      <c r="E29" s="215">
        <v>914</v>
      </c>
      <c r="F29" s="215">
        <v>914</v>
      </c>
      <c r="G29" s="215">
        <v>914</v>
      </c>
      <c r="H29" s="215">
        <v>914</v>
      </c>
      <c r="I29" s="215">
        <v>914</v>
      </c>
      <c r="J29" s="215">
        <v>914</v>
      </c>
      <c r="K29" s="215">
        <v>914</v>
      </c>
      <c r="L29" s="215">
        <v>914</v>
      </c>
      <c r="M29" s="215">
        <v>914</v>
      </c>
      <c r="N29" s="215">
        <v>914</v>
      </c>
      <c r="O29" s="215">
        <v>914</v>
      </c>
      <c r="P29" s="215">
        <v>914</v>
      </c>
      <c r="Q29" s="215">
        <f>AVERAGE(E29:P29)</f>
        <v>914</v>
      </c>
    </row>
    <row r="30" spans="1:17" ht="24" x14ac:dyDescent="0.55000000000000004">
      <c r="A30" s="307" t="s">
        <v>300</v>
      </c>
      <c r="B30" s="307"/>
      <c r="C30" s="307"/>
      <c r="D30" s="214" t="s">
        <v>299</v>
      </c>
      <c r="E30" s="214">
        <v>11</v>
      </c>
      <c r="F30" s="214">
        <v>11</v>
      </c>
      <c r="G30" s="214">
        <v>11</v>
      </c>
      <c r="H30" s="214">
        <v>11</v>
      </c>
      <c r="I30" s="214">
        <v>11</v>
      </c>
      <c r="J30" s="214">
        <v>11</v>
      </c>
      <c r="K30" s="214">
        <v>11</v>
      </c>
      <c r="L30" s="214">
        <v>11</v>
      </c>
      <c r="M30" s="214">
        <v>11</v>
      </c>
      <c r="N30" s="214">
        <v>11</v>
      </c>
      <c r="O30" s="214">
        <v>11</v>
      </c>
      <c r="P30" s="214">
        <v>11</v>
      </c>
      <c r="Q30" s="215">
        <f>AVERAGE(E30:P30)</f>
        <v>11</v>
      </c>
    </row>
    <row r="31" spans="1:17" ht="24" x14ac:dyDescent="0.55000000000000004">
      <c r="A31" s="307" t="s">
        <v>301</v>
      </c>
      <c r="B31" s="307"/>
      <c r="C31" s="307"/>
      <c r="D31" s="214" t="s">
        <v>302</v>
      </c>
      <c r="E31" s="216">
        <v>22</v>
      </c>
      <c r="F31" s="216">
        <v>19</v>
      </c>
      <c r="G31" s="216">
        <v>21</v>
      </c>
      <c r="H31" s="216">
        <v>19</v>
      </c>
      <c r="I31" s="216">
        <v>18</v>
      </c>
      <c r="J31" s="216">
        <v>20</v>
      </c>
      <c r="K31" s="216">
        <v>20</v>
      </c>
      <c r="L31" s="216">
        <v>20</v>
      </c>
      <c r="M31" s="216">
        <v>22</v>
      </c>
      <c r="N31" s="216">
        <v>21</v>
      </c>
      <c r="O31" s="216">
        <v>20</v>
      </c>
      <c r="P31" s="216">
        <v>20</v>
      </c>
      <c r="Q31" s="215">
        <f t="shared" ref="Q31" si="5">SUM(E31:P31)</f>
        <v>242</v>
      </c>
    </row>
  </sheetData>
  <mergeCells count="34">
    <mergeCell ref="B7:C7"/>
    <mergeCell ref="B8:C8"/>
    <mergeCell ref="B20:C20"/>
    <mergeCell ref="B9:C9"/>
    <mergeCell ref="B10:C10"/>
    <mergeCell ref="B11:C11"/>
    <mergeCell ref="B12:Q12"/>
    <mergeCell ref="B13:Q13"/>
    <mergeCell ref="B14:C14"/>
    <mergeCell ref="B15:C15"/>
    <mergeCell ref="B16:C16"/>
    <mergeCell ref="B17:C17"/>
    <mergeCell ref="B18:C18"/>
    <mergeCell ref="A2:Q2"/>
    <mergeCell ref="A3:A5"/>
    <mergeCell ref="B3:C5"/>
    <mergeCell ref="D3:D5"/>
    <mergeCell ref="E3:Q3"/>
    <mergeCell ref="B19:C19"/>
    <mergeCell ref="A28:D28"/>
    <mergeCell ref="A29:C29"/>
    <mergeCell ref="A30:C30"/>
    <mergeCell ref="A31:C31"/>
    <mergeCell ref="B21:C21"/>
    <mergeCell ref="A22:A27"/>
    <mergeCell ref="B22:C22"/>
    <mergeCell ref="B23:C23"/>
    <mergeCell ref="B24:C24"/>
    <mergeCell ref="B25:C25"/>
    <mergeCell ref="B27:C27"/>
    <mergeCell ref="B26:C26"/>
    <mergeCell ref="A6:A20"/>
    <mergeCell ref="B6:C6"/>
    <mergeCell ref="D6:Q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R29"/>
  <sheetViews>
    <sheetView topLeftCell="A16" zoomScale="85" zoomScaleNormal="85" workbookViewId="0">
      <selection activeCell="C23" sqref="C23"/>
    </sheetView>
  </sheetViews>
  <sheetFormatPr defaultColWidth="25.5" defaultRowHeight="24" x14ac:dyDescent="0.55000000000000004"/>
  <cols>
    <col min="1" max="1" width="41" style="6" customWidth="1"/>
    <col min="2" max="2" width="24.25" style="6" customWidth="1"/>
    <col min="3" max="15" width="10.5" style="6" customWidth="1"/>
    <col min="16" max="16" width="3.125" style="6" customWidth="1"/>
    <col min="17" max="17" width="13" style="6" customWidth="1"/>
    <col min="18" max="16384" width="25.5" style="6"/>
  </cols>
  <sheetData>
    <row r="1" spans="1:18" ht="29.25" x14ac:dyDescent="0.6">
      <c r="A1" s="5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3" t="s">
        <v>44</v>
      </c>
      <c r="H1" s="3" t="s">
        <v>45</v>
      </c>
      <c r="I1" s="3" t="s">
        <v>46</v>
      </c>
      <c r="J1" s="3" t="s">
        <v>47</v>
      </c>
      <c r="K1" s="3" t="s">
        <v>48</v>
      </c>
      <c r="L1" s="3" t="s">
        <v>49</v>
      </c>
      <c r="M1" s="3" t="s">
        <v>50</v>
      </c>
      <c r="N1" s="3" t="s">
        <v>51</v>
      </c>
      <c r="O1" s="2" t="s">
        <v>52</v>
      </c>
      <c r="Q1" s="22" t="s">
        <v>76</v>
      </c>
    </row>
    <row r="2" spans="1:18" ht="29.25" x14ac:dyDescent="0.6">
      <c r="B2" s="4" t="s">
        <v>68</v>
      </c>
      <c r="C2" s="19">
        <f>'2568_Rawdata'!E31</f>
        <v>22</v>
      </c>
      <c r="D2" s="19">
        <f>'2568_Rawdata'!F31</f>
        <v>19</v>
      </c>
      <c r="E2" s="19">
        <f>'2568_Rawdata'!G31</f>
        <v>21</v>
      </c>
      <c r="F2" s="19">
        <f>'2568_Rawdata'!H31</f>
        <v>19</v>
      </c>
      <c r="G2" s="19">
        <f>'2568_Rawdata'!I31</f>
        <v>18</v>
      </c>
      <c r="H2" s="19">
        <f>'2568_Rawdata'!J31</f>
        <v>20</v>
      </c>
      <c r="I2" s="19">
        <f>'2568_Rawdata'!K31</f>
        <v>20</v>
      </c>
      <c r="J2" s="19">
        <f>'2568_Rawdata'!L31</f>
        <v>20</v>
      </c>
      <c r="K2" s="19">
        <f>'2568_Rawdata'!M31</f>
        <v>22</v>
      </c>
      <c r="L2" s="19">
        <f>'2568_Rawdata'!N31</f>
        <v>21</v>
      </c>
      <c r="M2" s="19">
        <f>'2568_Rawdata'!O31</f>
        <v>20</v>
      </c>
      <c r="N2" s="19">
        <f>'2568_Rawdata'!P31</f>
        <v>20</v>
      </c>
      <c r="O2" s="1">
        <f>SUM(C2:N2)</f>
        <v>242</v>
      </c>
      <c r="Q2" s="21">
        <f>D23*E23*F23*H23*I23</f>
        <v>1.2E-2</v>
      </c>
      <c r="R2" s="6" t="s">
        <v>78</v>
      </c>
    </row>
    <row r="3" spans="1:18" x14ac:dyDescent="0.55000000000000004">
      <c r="B3" s="4" t="s">
        <v>67</v>
      </c>
      <c r="C3" s="19">
        <v>100</v>
      </c>
      <c r="D3" s="19">
        <v>11</v>
      </c>
      <c r="E3" s="19">
        <v>11</v>
      </c>
      <c r="F3" s="19">
        <v>11</v>
      </c>
      <c r="G3" s="19">
        <v>11</v>
      </c>
      <c r="H3" s="19">
        <v>11</v>
      </c>
      <c r="I3" s="19">
        <v>11</v>
      </c>
      <c r="J3" s="19">
        <v>11</v>
      </c>
      <c r="K3" s="19">
        <v>11</v>
      </c>
      <c r="L3" s="19">
        <v>11</v>
      </c>
      <c r="M3" s="19">
        <v>11</v>
      </c>
      <c r="N3" s="19">
        <v>11</v>
      </c>
      <c r="O3" s="1">
        <f>SUM(C3:N3)</f>
        <v>221</v>
      </c>
      <c r="P3" s="7"/>
    </row>
    <row r="4" spans="1:18" x14ac:dyDescent="0.55000000000000004">
      <c r="B4" s="23" t="s">
        <v>59</v>
      </c>
      <c r="C4" s="20">
        <f>C2*C3*$Q$2</f>
        <v>26.400000000000002</v>
      </c>
      <c r="D4" s="20">
        <f t="shared" ref="D4:N4" si="0">D2*D3*$Q$2</f>
        <v>2.508</v>
      </c>
      <c r="E4" s="20">
        <f t="shared" si="0"/>
        <v>2.7720000000000002</v>
      </c>
      <c r="F4" s="20">
        <f t="shared" si="0"/>
        <v>2.508</v>
      </c>
      <c r="G4" s="20">
        <f t="shared" si="0"/>
        <v>2.3759999999999999</v>
      </c>
      <c r="H4" s="20">
        <f t="shared" si="0"/>
        <v>2.64</v>
      </c>
      <c r="I4" s="20">
        <f t="shared" si="0"/>
        <v>2.64</v>
      </c>
      <c r="J4" s="20">
        <f t="shared" si="0"/>
        <v>2.64</v>
      </c>
      <c r="K4" s="20">
        <f t="shared" si="0"/>
        <v>2.9039999999999999</v>
      </c>
      <c r="L4" s="20">
        <f t="shared" si="0"/>
        <v>2.7720000000000002</v>
      </c>
      <c r="M4" s="20">
        <f t="shared" si="0"/>
        <v>2.64</v>
      </c>
      <c r="N4" s="20">
        <f t="shared" si="0"/>
        <v>2.64</v>
      </c>
      <c r="O4" s="1">
        <f>SUM(C4:N4)</f>
        <v>55.440000000000005</v>
      </c>
    </row>
    <row r="5" spans="1:18" x14ac:dyDescent="0.55000000000000004">
      <c r="B5" s="8" t="s">
        <v>69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 x14ac:dyDescent="0.55000000000000004">
      <c r="A9" s="9" t="s">
        <v>61</v>
      </c>
    </row>
    <row r="10" spans="1:18" ht="96" x14ac:dyDescent="0.55000000000000004">
      <c r="A10" s="10" t="s">
        <v>57</v>
      </c>
    </row>
    <row r="12" spans="1:18" ht="72" x14ac:dyDescent="0.55000000000000004">
      <c r="A12" s="10" t="s">
        <v>58</v>
      </c>
    </row>
    <row r="14" spans="1:18" ht="54.75" customHeight="1" x14ac:dyDescent="0.55000000000000004">
      <c r="A14" s="10" t="s">
        <v>77</v>
      </c>
    </row>
    <row r="22" spans="1:10" ht="72" x14ac:dyDescent="0.55000000000000004">
      <c r="D22" s="11" t="s">
        <v>54</v>
      </c>
      <c r="E22" s="11" t="s">
        <v>55</v>
      </c>
      <c r="F22" s="11" t="s">
        <v>56</v>
      </c>
      <c r="G22" s="12" t="s">
        <v>60</v>
      </c>
      <c r="H22" s="12" t="s">
        <v>75</v>
      </c>
      <c r="I22" s="13">
        <v>1E-3</v>
      </c>
      <c r="J22" s="12" t="s">
        <v>74</v>
      </c>
    </row>
    <row r="23" spans="1:10" x14ac:dyDescent="0.55000000000000004">
      <c r="A23" s="24" t="s">
        <v>59</v>
      </c>
      <c r="B23" s="14" t="s">
        <v>10</v>
      </c>
      <c r="C23" s="15">
        <f>D23*E23*F23*H23*I23*J23</f>
        <v>2.9039999999999999</v>
      </c>
      <c r="D23" s="16">
        <v>1</v>
      </c>
      <c r="E23" s="16">
        <v>1</v>
      </c>
      <c r="F23" s="16">
        <v>0.3</v>
      </c>
      <c r="G23" s="17">
        <f>O3</f>
        <v>221</v>
      </c>
      <c r="H23" s="16">
        <v>40</v>
      </c>
      <c r="I23" s="16">
        <f>I22</f>
        <v>1E-3</v>
      </c>
      <c r="J23" s="16">
        <f>O2</f>
        <v>242</v>
      </c>
    </row>
    <row r="27" spans="1:10" ht="28.5" customHeight="1" x14ac:dyDescent="0.55000000000000004"/>
    <row r="29" spans="1:10" ht="43.5" customHeight="1" x14ac:dyDescent="0.55000000000000004">
      <c r="D29" s="18">
        <f>D23*E23*F23*G23*H23*J23</f>
        <v>641784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97747-F28E-4658-A67B-99428586ABF0}">
  <dimension ref="A1:AX67"/>
  <sheetViews>
    <sheetView view="pageBreakPreview" topLeftCell="D1" zoomScale="70" zoomScaleNormal="40" zoomScaleSheetLayoutView="70" workbookViewId="0">
      <selection activeCell="AC24" sqref="AC24"/>
    </sheetView>
  </sheetViews>
  <sheetFormatPr defaultColWidth="9" defaultRowHeight="24.95" customHeight="1" x14ac:dyDescent="0.2"/>
  <cols>
    <col min="1" max="1" width="12.125" style="27" customWidth="1"/>
    <col min="2" max="2" width="47.5" style="25" customWidth="1"/>
    <col min="3" max="3" width="11.5" style="25" bestFit="1" customWidth="1"/>
    <col min="4" max="4" width="17.25" style="25" customWidth="1"/>
    <col min="5" max="5" width="12.75" style="25" customWidth="1"/>
    <col min="6" max="6" width="11.125" style="48" customWidth="1"/>
    <col min="7" max="7" width="11.75" style="25" customWidth="1"/>
    <col min="8" max="8" width="12.5" style="25" customWidth="1"/>
    <col min="9" max="9" width="11.875" style="25" bestFit="1" customWidth="1"/>
    <col min="10" max="10" width="11.5" style="39" bestFit="1" customWidth="1"/>
    <col min="11" max="11" width="11.5" style="25" bestFit="1" customWidth="1"/>
    <col min="12" max="12" width="11.5" style="25" customWidth="1"/>
    <col min="13" max="14" width="11.5" style="25" bestFit="1" customWidth="1"/>
    <col min="15" max="15" width="13" style="25" bestFit="1" customWidth="1"/>
    <col min="16" max="16" width="11.5" style="25" bestFit="1" customWidth="1"/>
    <col min="17" max="17" width="10.125" style="25" customWidth="1"/>
    <col min="18" max="18" width="8.75" style="25" bestFit="1" customWidth="1"/>
    <col min="19" max="19" width="8.875" style="25" customWidth="1"/>
    <col min="20" max="20" width="9.625" style="25" bestFit="1" customWidth="1"/>
    <col min="21" max="21" width="8.875" style="25" bestFit="1" customWidth="1"/>
    <col min="22" max="22" width="8.75" style="25" bestFit="1" customWidth="1"/>
    <col min="23" max="23" width="9.5" style="25" customWidth="1"/>
    <col min="24" max="24" width="8.75" style="25" bestFit="1" customWidth="1"/>
    <col min="25" max="25" width="8.875" style="25" bestFit="1" customWidth="1"/>
    <col min="26" max="26" width="8.75" style="25" bestFit="1" customWidth="1"/>
    <col min="27" max="27" width="8.875" style="25" bestFit="1" customWidth="1"/>
    <col min="28" max="28" width="8.75" style="25" bestFit="1" customWidth="1"/>
    <col min="29" max="29" width="13.375" style="25" bestFit="1" customWidth="1"/>
    <col min="30" max="30" width="12.75" style="25" customWidth="1"/>
    <col min="31" max="31" width="20.5" style="25" customWidth="1"/>
    <col min="32" max="32" width="10.125" style="25" customWidth="1"/>
    <col min="33" max="33" width="9" style="25" customWidth="1"/>
    <col min="34" max="16384" width="9" style="25"/>
  </cols>
  <sheetData>
    <row r="1" spans="1:32" ht="24.95" customHeight="1" x14ac:dyDescent="0.2">
      <c r="AC1" s="25" t="s">
        <v>81</v>
      </c>
    </row>
    <row r="2" spans="1:32" ht="24.95" customHeight="1" x14ac:dyDescent="0.2">
      <c r="A2" s="345" t="s">
        <v>80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46"/>
      <c r="T2" s="346"/>
      <c r="U2" s="346"/>
      <c r="V2" s="346"/>
      <c r="W2" s="346"/>
      <c r="X2" s="346"/>
      <c r="Y2" s="346"/>
      <c r="Z2" s="346"/>
      <c r="AA2" s="346"/>
      <c r="AB2" s="346"/>
      <c r="AC2" s="346"/>
      <c r="AD2" s="346"/>
      <c r="AE2" s="346"/>
      <c r="AF2" s="347"/>
    </row>
    <row r="3" spans="1:32" s="27" customFormat="1" ht="24.95" customHeight="1" x14ac:dyDescent="0.2">
      <c r="A3" s="348" t="s">
        <v>0</v>
      </c>
      <c r="B3" s="348" t="s">
        <v>17</v>
      </c>
      <c r="C3" s="348" t="s">
        <v>2</v>
      </c>
      <c r="D3" s="348" t="s">
        <v>3</v>
      </c>
      <c r="E3" s="348" t="s">
        <v>79</v>
      </c>
      <c r="F3" s="349" t="s">
        <v>245</v>
      </c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1" t="s">
        <v>3</v>
      </c>
    </row>
    <row r="4" spans="1:32" s="27" customFormat="1" ht="24.95" customHeight="1" x14ac:dyDescent="0.2">
      <c r="A4" s="348"/>
      <c r="B4" s="348"/>
      <c r="C4" s="348"/>
      <c r="D4" s="348"/>
      <c r="E4" s="348"/>
      <c r="F4" s="354" t="s">
        <v>18</v>
      </c>
      <c r="G4" s="354"/>
      <c r="H4" s="354" t="s">
        <v>19</v>
      </c>
      <c r="I4" s="354"/>
      <c r="J4" s="354" t="s">
        <v>20</v>
      </c>
      <c r="K4" s="354"/>
      <c r="L4" s="354" t="s">
        <v>21</v>
      </c>
      <c r="M4" s="354"/>
      <c r="N4" s="354" t="s">
        <v>70</v>
      </c>
      <c r="O4" s="354"/>
      <c r="P4" s="354" t="s">
        <v>71</v>
      </c>
      <c r="Q4" s="354"/>
      <c r="R4" s="354" t="s">
        <v>23</v>
      </c>
      <c r="S4" s="354"/>
      <c r="T4" s="354" t="s">
        <v>24</v>
      </c>
      <c r="U4" s="354"/>
      <c r="V4" s="354" t="s">
        <v>25</v>
      </c>
      <c r="W4" s="354"/>
      <c r="X4" s="354" t="s">
        <v>26</v>
      </c>
      <c r="Y4" s="354"/>
      <c r="Z4" s="354" t="s">
        <v>22</v>
      </c>
      <c r="AA4" s="354"/>
      <c r="AB4" s="354" t="s">
        <v>27</v>
      </c>
      <c r="AC4" s="354"/>
      <c r="AD4" s="362" t="s">
        <v>307</v>
      </c>
      <c r="AE4" s="355" t="s">
        <v>308</v>
      </c>
      <c r="AF4" s="352"/>
    </row>
    <row r="5" spans="1:32" s="27" customFormat="1" ht="24.95" customHeight="1" x14ac:dyDescent="0.2">
      <c r="A5" s="348"/>
      <c r="B5" s="348"/>
      <c r="C5" s="348"/>
      <c r="D5" s="348"/>
      <c r="E5" s="348"/>
      <c r="F5" s="45" t="s">
        <v>1</v>
      </c>
      <c r="G5" s="45" t="s">
        <v>12</v>
      </c>
      <c r="H5" s="45" t="s">
        <v>1</v>
      </c>
      <c r="I5" s="45" t="s">
        <v>12</v>
      </c>
      <c r="J5" s="45" t="s">
        <v>1</v>
      </c>
      <c r="K5" s="45" t="s">
        <v>12</v>
      </c>
      <c r="L5" s="45" t="s">
        <v>1</v>
      </c>
      <c r="M5" s="45" t="s">
        <v>12</v>
      </c>
      <c r="N5" s="45" t="s">
        <v>1</v>
      </c>
      <c r="O5" s="45" t="s">
        <v>12</v>
      </c>
      <c r="P5" s="45" t="s">
        <v>1</v>
      </c>
      <c r="Q5" s="45" t="s">
        <v>12</v>
      </c>
      <c r="R5" s="45" t="s">
        <v>1</v>
      </c>
      <c r="S5" s="45" t="s">
        <v>12</v>
      </c>
      <c r="T5" s="45" t="s">
        <v>1</v>
      </c>
      <c r="U5" s="45" t="s">
        <v>12</v>
      </c>
      <c r="V5" s="45" t="s">
        <v>1</v>
      </c>
      <c r="W5" s="45" t="s">
        <v>12</v>
      </c>
      <c r="X5" s="45" t="s">
        <v>1</v>
      </c>
      <c r="Y5" s="45" t="s">
        <v>12</v>
      </c>
      <c r="Z5" s="45" t="s">
        <v>1</v>
      </c>
      <c r="AA5" s="45" t="s">
        <v>12</v>
      </c>
      <c r="AB5" s="45" t="s">
        <v>1</v>
      </c>
      <c r="AC5" s="45" t="s">
        <v>12</v>
      </c>
      <c r="AD5" s="363"/>
      <c r="AE5" s="356"/>
      <c r="AF5" s="353"/>
    </row>
    <row r="6" spans="1:32" ht="24.95" customHeight="1" x14ac:dyDescent="0.2">
      <c r="A6" s="364" t="s">
        <v>86</v>
      </c>
      <c r="B6" s="30" t="s">
        <v>32</v>
      </c>
      <c r="C6" s="29"/>
      <c r="D6" s="29"/>
      <c r="E6" s="29"/>
      <c r="F6" s="234"/>
      <c r="G6" s="235"/>
      <c r="H6" s="236"/>
      <c r="I6" s="236"/>
      <c r="J6" s="237"/>
      <c r="K6" s="236"/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31"/>
      <c r="AD6" s="31"/>
      <c r="AE6" s="31"/>
      <c r="AF6" s="29"/>
    </row>
    <row r="7" spans="1:32" ht="24.95" customHeight="1" x14ac:dyDescent="0.2">
      <c r="A7" s="365"/>
      <c r="B7" s="30" t="s">
        <v>33</v>
      </c>
      <c r="C7" s="29"/>
      <c r="D7" s="29"/>
      <c r="E7" s="29"/>
      <c r="F7" s="234"/>
      <c r="G7" s="235"/>
      <c r="H7" s="236"/>
      <c r="I7" s="236"/>
      <c r="J7" s="237"/>
      <c r="K7" s="236"/>
      <c r="L7" s="236"/>
      <c r="M7" s="236"/>
      <c r="N7" s="236"/>
      <c r="O7" s="236"/>
      <c r="P7" s="236"/>
      <c r="Q7" s="236"/>
      <c r="R7" s="236"/>
      <c r="S7" s="236"/>
      <c r="T7" s="236"/>
      <c r="U7" s="236"/>
      <c r="V7" s="236"/>
      <c r="W7" s="236"/>
      <c r="X7" s="236"/>
      <c r="Y7" s="236"/>
      <c r="Z7" s="236"/>
      <c r="AA7" s="236"/>
      <c r="AB7" s="236"/>
      <c r="AC7" s="31"/>
      <c r="AD7" s="31"/>
      <c r="AE7" s="31"/>
      <c r="AF7" s="26"/>
    </row>
    <row r="8" spans="1:32" ht="21.75" x14ac:dyDescent="0.2">
      <c r="A8" s="365"/>
      <c r="B8" s="32" t="s">
        <v>279</v>
      </c>
      <c r="C8" s="33">
        <f>'EF TGO AR5'!G11</f>
        <v>2.7077905800000002</v>
      </c>
      <c r="D8" s="29" t="s">
        <v>13</v>
      </c>
      <c r="E8" s="29" t="s">
        <v>5</v>
      </c>
      <c r="F8" s="228">
        <f>'2567_based year'!E7</f>
        <v>0</v>
      </c>
      <c r="G8" s="34">
        <f>F8*C8</f>
        <v>0</v>
      </c>
      <c r="H8" s="228">
        <v>0</v>
      </c>
      <c r="I8" s="34">
        <f>H8*C8</f>
        <v>0</v>
      </c>
      <c r="J8" s="228">
        <v>0</v>
      </c>
      <c r="K8" s="34">
        <f>J8*C8</f>
        <v>0</v>
      </c>
      <c r="L8" s="228">
        <v>0</v>
      </c>
      <c r="M8" s="34">
        <f>L8*C8</f>
        <v>0</v>
      </c>
      <c r="N8" s="228">
        <v>0</v>
      </c>
      <c r="O8" s="34">
        <f>N8*C8</f>
        <v>0</v>
      </c>
      <c r="P8" s="228">
        <v>0</v>
      </c>
      <c r="Q8" s="34">
        <f>P8*C8</f>
        <v>0</v>
      </c>
      <c r="R8" s="228">
        <v>0</v>
      </c>
      <c r="S8" s="34">
        <f>R8*C8</f>
        <v>0</v>
      </c>
      <c r="T8" s="228">
        <v>0</v>
      </c>
      <c r="U8" s="34">
        <f>T8*C8</f>
        <v>0</v>
      </c>
      <c r="V8" s="228">
        <v>0</v>
      </c>
      <c r="W8" s="34">
        <f>V8*C8</f>
        <v>0</v>
      </c>
      <c r="X8" s="228">
        <v>0</v>
      </c>
      <c r="Y8" s="34">
        <f>X8*C8</f>
        <v>0</v>
      </c>
      <c r="Z8" s="228">
        <v>0</v>
      </c>
      <c r="AA8" s="34">
        <f>Z8*C8</f>
        <v>0</v>
      </c>
      <c r="AB8" s="228">
        <v>0</v>
      </c>
      <c r="AC8" s="34">
        <f>AB8*C8</f>
        <v>0</v>
      </c>
      <c r="AD8" s="34">
        <f>F8+H8+J8+L8+N8+P8+R8+T8+V8+X8+Z8+AB8</f>
        <v>0</v>
      </c>
      <c r="AE8" s="238">
        <f>G8+I8+K8+M8+O8+Q8+S8+U8+W8+Y8+AA8+AC8</f>
        <v>0</v>
      </c>
      <c r="AF8" s="29" t="s">
        <v>83</v>
      </c>
    </row>
    <row r="9" spans="1:32" ht="24.95" customHeight="1" x14ac:dyDescent="0.2">
      <c r="A9" s="365"/>
      <c r="B9" s="32" t="s">
        <v>283</v>
      </c>
      <c r="C9" s="33">
        <f>'EF TGO AR5'!G17</f>
        <v>2.1894025199999998</v>
      </c>
      <c r="D9" s="29" t="s">
        <v>13</v>
      </c>
      <c r="E9" s="29" t="s">
        <v>5</v>
      </c>
      <c r="F9" s="228">
        <f>'2567_based year'!E11</f>
        <v>23</v>
      </c>
      <c r="G9" s="34">
        <f>F9*C9</f>
        <v>50.356257959999994</v>
      </c>
      <c r="H9" s="228">
        <f>'2567_based year'!F11</f>
        <v>23</v>
      </c>
      <c r="I9" s="34">
        <f>H9*C9</f>
        <v>50.356257959999994</v>
      </c>
      <c r="J9" s="228">
        <f>'2567_based year'!G11</f>
        <v>22</v>
      </c>
      <c r="K9" s="34">
        <f>J9*C9</f>
        <v>48.166855439999992</v>
      </c>
      <c r="L9" s="228">
        <f>'2567_based year'!H11</f>
        <v>21</v>
      </c>
      <c r="M9" s="34">
        <f>L9*C9</f>
        <v>45.977452919999998</v>
      </c>
      <c r="N9" s="228">
        <f>'2567_based year'!I11</f>
        <v>20</v>
      </c>
      <c r="O9" s="34">
        <f>N9*C9</f>
        <v>43.788050399999996</v>
      </c>
      <c r="P9" s="228">
        <f>'2567_based year'!J11</f>
        <v>22.33</v>
      </c>
      <c r="Q9" s="34">
        <f>P9*C9</f>
        <v>48.889358271599988</v>
      </c>
      <c r="R9" s="228">
        <f>'2567_based year'!K11</f>
        <v>42.930999999999997</v>
      </c>
      <c r="S9" s="34">
        <f>R9*C9</f>
        <v>93.993239586119984</v>
      </c>
      <c r="T9" s="228">
        <f>'2567_based year'!L11</f>
        <v>23.407</v>
      </c>
      <c r="U9" s="34">
        <f>T9*C9</f>
        <v>51.247344785639996</v>
      </c>
      <c r="V9" s="228">
        <f>'2567_based year'!M11</f>
        <v>23.407</v>
      </c>
      <c r="W9" s="34">
        <f>V9*C9</f>
        <v>51.247344785639996</v>
      </c>
      <c r="X9" s="228">
        <f>'2567_based year'!N11</f>
        <v>54.91</v>
      </c>
      <c r="Y9" s="34">
        <f>X9*C9</f>
        <v>120.22009237319998</v>
      </c>
      <c r="Z9" s="228">
        <f>'2567_based year'!O11</f>
        <v>54.97</v>
      </c>
      <c r="AA9" s="34">
        <f>Z9*C9</f>
        <v>120.35145652439999</v>
      </c>
      <c r="AB9" s="228">
        <f>'2567_based year'!P11</f>
        <v>27.46</v>
      </c>
      <c r="AC9" s="34">
        <f>AB9*C9</f>
        <v>60.120993199199994</v>
      </c>
      <c r="AD9" s="34">
        <f t="shared" ref="AD9:AD26" si="0">F9+H9+J9+L9+N9+P9+R9+T9+V9+X9+Z9+AB9</f>
        <v>358.41500000000002</v>
      </c>
      <c r="AE9" s="238">
        <f t="shared" ref="AE9:AE25" si="1">G9+I9+K9+M9+O9+Q9+S9+U9+W9+Y9+AA9+AC9</f>
        <v>784.71470420579999</v>
      </c>
      <c r="AF9" s="29" t="s">
        <v>83</v>
      </c>
    </row>
    <row r="10" spans="1:32" ht="24.95" customHeight="1" x14ac:dyDescent="0.2">
      <c r="A10" s="365"/>
      <c r="B10" s="36" t="s">
        <v>34</v>
      </c>
      <c r="C10" s="33"/>
      <c r="D10" s="29"/>
      <c r="E10" s="29"/>
      <c r="F10" s="228"/>
      <c r="G10" s="34"/>
      <c r="H10" s="228"/>
      <c r="I10" s="34"/>
      <c r="J10" s="228"/>
      <c r="K10" s="34"/>
      <c r="L10" s="228"/>
      <c r="M10" s="34"/>
      <c r="N10" s="228"/>
      <c r="O10" s="34"/>
      <c r="P10" s="228"/>
      <c r="Q10" s="34"/>
      <c r="R10" s="228"/>
      <c r="S10" s="34"/>
      <c r="T10" s="228"/>
      <c r="U10" s="34"/>
      <c r="V10" s="228"/>
      <c r="W10" s="34"/>
      <c r="X10" s="228"/>
      <c r="Y10" s="34"/>
      <c r="Z10" s="228"/>
      <c r="AA10" s="34"/>
      <c r="AB10" s="228"/>
      <c r="AC10" s="34"/>
      <c r="AD10" s="34"/>
      <c r="AE10" s="35"/>
      <c r="AF10" s="29"/>
    </row>
    <row r="11" spans="1:32" ht="24.95" customHeight="1" x14ac:dyDescent="0.2">
      <c r="A11" s="365"/>
      <c r="B11" s="36" t="s">
        <v>35</v>
      </c>
      <c r="C11" s="33"/>
      <c r="D11" s="29"/>
      <c r="E11" s="29"/>
      <c r="F11" s="228"/>
      <c r="G11" s="34"/>
      <c r="H11" s="228"/>
      <c r="I11" s="34"/>
      <c r="J11" s="228"/>
      <c r="K11" s="34"/>
      <c r="L11" s="228"/>
      <c r="M11" s="34"/>
      <c r="N11" s="228"/>
      <c r="O11" s="34"/>
      <c r="P11" s="228"/>
      <c r="Q11" s="34"/>
      <c r="R11" s="228"/>
      <c r="S11" s="34"/>
      <c r="T11" s="228"/>
      <c r="U11" s="34"/>
      <c r="V11" s="228"/>
      <c r="W11" s="34"/>
      <c r="X11" s="228"/>
      <c r="Y11" s="34"/>
      <c r="Z11" s="228"/>
      <c r="AA11" s="34"/>
      <c r="AB11" s="228"/>
      <c r="AC11" s="34"/>
      <c r="AD11" s="34"/>
      <c r="AE11" s="35"/>
      <c r="AF11" s="29"/>
    </row>
    <row r="12" spans="1:32" ht="24.95" customHeight="1" x14ac:dyDescent="0.2">
      <c r="A12" s="365"/>
      <c r="B12" s="32" t="s">
        <v>285</v>
      </c>
      <c r="C12" s="33">
        <f>'EF TGO AR5'!G32</f>
        <v>2.7406232100000003</v>
      </c>
      <c r="D12" s="29" t="s">
        <v>13</v>
      </c>
      <c r="E12" s="29" t="s">
        <v>5</v>
      </c>
      <c r="F12" s="228">
        <f>'2567_based year'!E14</f>
        <v>100.47799999999999</v>
      </c>
      <c r="G12" s="34">
        <f t="shared" ref="G12:G25" si="2">F12*C12</f>
        <v>275.37233889437999</v>
      </c>
      <c r="H12" s="228">
        <f>'2567_based year'!F14</f>
        <v>50</v>
      </c>
      <c r="I12" s="34">
        <f t="shared" ref="I12:I25" si="3">H12*C12</f>
        <v>137.03116050000003</v>
      </c>
      <c r="J12" s="228">
        <f>'2567_based year'!G14</f>
        <v>35</v>
      </c>
      <c r="K12" s="34">
        <f t="shared" ref="K12:K25" si="4">J12*C12</f>
        <v>95.92181235000001</v>
      </c>
      <c r="L12" s="228">
        <f>'2567_based year'!H14</f>
        <v>0</v>
      </c>
      <c r="M12" s="34">
        <f t="shared" ref="M12:M25" si="5">L12*C12</f>
        <v>0</v>
      </c>
      <c r="N12" s="228">
        <f>'2567_based year'!I14</f>
        <v>0</v>
      </c>
      <c r="O12" s="34">
        <f t="shared" ref="O12:O25" si="6">N12*C12</f>
        <v>0</v>
      </c>
      <c r="P12" s="228">
        <f>'2567_based year'!J14</f>
        <v>55</v>
      </c>
      <c r="Q12" s="34">
        <f t="shared" ref="Q12:Q25" si="7">P12*C12</f>
        <v>150.73427655</v>
      </c>
      <c r="R12" s="228">
        <f>'2567_based year'!K14</f>
        <v>0</v>
      </c>
      <c r="S12" s="34">
        <f t="shared" ref="S12:S25" si="8">R12*C12</f>
        <v>0</v>
      </c>
      <c r="T12" s="228">
        <f>'2567_based year'!L14</f>
        <v>59.365000000000002</v>
      </c>
      <c r="U12" s="34">
        <f t="shared" ref="U12:U25" si="9">T12*C12</f>
        <v>162.69709686165001</v>
      </c>
      <c r="V12" s="228">
        <f>'2567_based year'!M14</f>
        <v>0</v>
      </c>
      <c r="W12" s="34">
        <f t="shared" ref="W12:W25" si="10">V12*C12</f>
        <v>0</v>
      </c>
      <c r="X12" s="228">
        <f>'2567_based year'!N14</f>
        <v>0</v>
      </c>
      <c r="Y12" s="34">
        <f t="shared" ref="Y12:Y25" si="11">X12*C12</f>
        <v>0</v>
      </c>
      <c r="Z12" s="228">
        <f>'2567_based year'!O14</f>
        <v>92.63</v>
      </c>
      <c r="AA12" s="34">
        <f t="shared" ref="AA12:AA25" si="12">Z12*C12</f>
        <v>253.86392794230002</v>
      </c>
      <c r="AB12" s="228">
        <f>'2567_based year'!P14</f>
        <v>0</v>
      </c>
      <c r="AC12" s="34">
        <f t="shared" ref="AC12:AC25" si="13">AB12*C12</f>
        <v>0</v>
      </c>
      <c r="AD12" s="34">
        <f t="shared" si="0"/>
        <v>392.47300000000001</v>
      </c>
      <c r="AE12" s="238">
        <f t="shared" si="1"/>
        <v>1075.6206130983301</v>
      </c>
      <c r="AF12" s="29" t="s">
        <v>83</v>
      </c>
    </row>
    <row r="13" spans="1:32" ht="24.95" customHeight="1" x14ac:dyDescent="0.2">
      <c r="A13" s="365"/>
      <c r="B13" s="32" t="s">
        <v>286</v>
      </c>
      <c r="C13" s="33">
        <f>'EF TGO AR5'!G29</f>
        <v>2.2394242399999995</v>
      </c>
      <c r="D13" s="29" t="s">
        <v>13</v>
      </c>
      <c r="E13" s="29" t="s">
        <v>5</v>
      </c>
      <c r="F13" s="228">
        <f>'2567_based year'!E15</f>
        <v>3</v>
      </c>
      <c r="G13" s="34">
        <f t="shared" si="2"/>
        <v>6.7182727199999981</v>
      </c>
      <c r="H13" s="228">
        <f>'2567_based year'!F15</f>
        <v>3</v>
      </c>
      <c r="I13" s="34">
        <f t="shared" si="3"/>
        <v>6.7182727199999981</v>
      </c>
      <c r="J13" s="228">
        <f>'2567_based year'!G15</f>
        <v>3</v>
      </c>
      <c r="K13" s="34">
        <f t="shared" si="4"/>
        <v>6.7182727199999981</v>
      </c>
      <c r="L13" s="228">
        <f>'2567_based year'!H15</f>
        <v>2</v>
      </c>
      <c r="M13" s="34">
        <f t="shared" si="5"/>
        <v>4.478848479999999</v>
      </c>
      <c r="N13" s="228">
        <f>'2567_based year'!I15</f>
        <v>3.339</v>
      </c>
      <c r="O13" s="34">
        <f t="shared" si="6"/>
        <v>7.4774375373599984</v>
      </c>
      <c r="P13" s="228">
        <f>'2567_based year'!J15</f>
        <v>3</v>
      </c>
      <c r="Q13" s="34">
        <f t="shared" si="7"/>
        <v>6.7182727199999981</v>
      </c>
      <c r="R13" s="228">
        <f>'2567_based year'!K15</f>
        <v>3</v>
      </c>
      <c r="S13" s="34">
        <f t="shared" si="8"/>
        <v>6.7182727199999981</v>
      </c>
      <c r="T13" s="228">
        <f>'2567_based year'!L15</f>
        <v>3</v>
      </c>
      <c r="U13" s="34">
        <f t="shared" si="9"/>
        <v>6.7182727199999981</v>
      </c>
      <c r="V13" s="228">
        <f>'2567_based year'!M15</f>
        <v>3</v>
      </c>
      <c r="W13" s="34">
        <f t="shared" si="10"/>
        <v>6.7182727199999981</v>
      </c>
      <c r="X13" s="228">
        <f>'2567_based year'!N15</f>
        <v>2.8</v>
      </c>
      <c r="Y13" s="34">
        <f t="shared" si="11"/>
        <v>6.2703878719999979</v>
      </c>
      <c r="Z13" s="228">
        <f>'2567_based year'!O15</f>
        <v>0</v>
      </c>
      <c r="AA13" s="34">
        <f t="shared" si="12"/>
        <v>0</v>
      </c>
      <c r="AB13" s="228">
        <f>'2567_based year'!P15</f>
        <v>3.3</v>
      </c>
      <c r="AC13" s="34">
        <f t="shared" si="13"/>
        <v>7.3900999919999979</v>
      </c>
      <c r="AD13" s="34">
        <f t="shared" si="0"/>
        <v>32.439</v>
      </c>
      <c r="AE13" s="238">
        <f t="shared" si="1"/>
        <v>72.644682921360001</v>
      </c>
      <c r="AF13" s="29" t="s">
        <v>83</v>
      </c>
    </row>
    <row r="14" spans="1:32" ht="24.95" customHeight="1" x14ac:dyDescent="0.2">
      <c r="A14" s="365"/>
      <c r="B14" s="32" t="s">
        <v>289</v>
      </c>
      <c r="C14" s="33">
        <f>'EF TGO AR5'!G38</f>
        <v>2.9792834700000004</v>
      </c>
      <c r="D14" s="29" t="s">
        <v>13</v>
      </c>
      <c r="E14" s="29" t="s">
        <v>5</v>
      </c>
      <c r="F14" s="228">
        <f>'2567_based year'!E18</f>
        <v>0</v>
      </c>
      <c r="G14" s="34">
        <f t="shared" si="2"/>
        <v>0</v>
      </c>
      <c r="H14" s="228">
        <v>0</v>
      </c>
      <c r="I14" s="34">
        <f t="shared" si="3"/>
        <v>0</v>
      </c>
      <c r="J14" s="228">
        <v>0</v>
      </c>
      <c r="K14" s="34">
        <f t="shared" si="4"/>
        <v>0</v>
      </c>
      <c r="L14" s="228">
        <v>0</v>
      </c>
      <c r="M14" s="34">
        <f t="shared" si="5"/>
        <v>0</v>
      </c>
      <c r="N14" s="228">
        <v>0</v>
      </c>
      <c r="O14" s="34">
        <f t="shared" si="6"/>
        <v>0</v>
      </c>
      <c r="P14" s="228">
        <v>0</v>
      </c>
      <c r="Q14" s="34">
        <f t="shared" si="7"/>
        <v>0</v>
      </c>
      <c r="R14" s="228">
        <v>0</v>
      </c>
      <c r="S14" s="34">
        <f t="shared" si="8"/>
        <v>0</v>
      </c>
      <c r="T14" s="228">
        <v>0</v>
      </c>
      <c r="U14" s="34">
        <f t="shared" si="9"/>
        <v>0</v>
      </c>
      <c r="V14" s="228">
        <v>0</v>
      </c>
      <c r="W14" s="34">
        <f t="shared" si="10"/>
        <v>0</v>
      </c>
      <c r="X14" s="228">
        <v>0</v>
      </c>
      <c r="Y14" s="34">
        <f t="shared" si="11"/>
        <v>0</v>
      </c>
      <c r="Z14" s="228">
        <v>0</v>
      </c>
      <c r="AA14" s="34">
        <f t="shared" si="12"/>
        <v>0</v>
      </c>
      <c r="AB14" s="228">
        <v>0</v>
      </c>
      <c r="AC14" s="34">
        <f t="shared" si="13"/>
        <v>0</v>
      </c>
      <c r="AD14" s="34">
        <f t="shared" si="0"/>
        <v>0</v>
      </c>
      <c r="AE14" s="238">
        <f t="shared" si="1"/>
        <v>0</v>
      </c>
      <c r="AF14" s="29" t="s">
        <v>83</v>
      </c>
    </row>
    <row r="15" spans="1:32" ht="21.75" x14ac:dyDescent="0.2">
      <c r="A15" s="365"/>
      <c r="B15" s="36" t="s">
        <v>64</v>
      </c>
      <c r="C15" s="33">
        <v>1</v>
      </c>
      <c r="D15" s="29" t="s">
        <v>65</v>
      </c>
      <c r="E15" s="29" t="s">
        <v>10</v>
      </c>
      <c r="F15" s="228">
        <v>0</v>
      </c>
      <c r="G15" s="34">
        <f t="shared" si="2"/>
        <v>0</v>
      </c>
      <c r="H15" s="228">
        <v>0</v>
      </c>
      <c r="I15" s="34">
        <f t="shared" si="3"/>
        <v>0</v>
      </c>
      <c r="J15" s="228">
        <v>0</v>
      </c>
      <c r="K15" s="34">
        <f t="shared" si="4"/>
        <v>0</v>
      </c>
      <c r="L15" s="228">
        <v>0</v>
      </c>
      <c r="M15" s="34">
        <f t="shared" si="5"/>
        <v>0</v>
      </c>
      <c r="N15" s="228">
        <v>0</v>
      </c>
      <c r="O15" s="34">
        <f t="shared" si="6"/>
        <v>0</v>
      </c>
      <c r="P15" s="228">
        <v>0</v>
      </c>
      <c r="Q15" s="34">
        <f t="shared" si="7"/>
        <v>0</v>
      </c>
      <c r="R15" s="228">
        <v>0</v>
      </c>
      <c r="S15" s="34">
        <f t="shared" si="8"/>
        <v>0</v>
      </c>
      <c r="T15" s="228">
        <v>0</v>
      </c>
      <c r="U15" s="34">
        <f t="shared" si="9"/>
        <v>0</v>
      </c>
      <c r="V15" s="228">
        <v>0</v>
      </c>
      <c r="W15" s="34">
        <f t="shared" si="10"/>
        <v>0</v>
      </c>
      <c r="X15" s="228">
        <v>0</v>
      </c>
      <c r="Y15" s="34">
        <f t="shared" si="11"/>
        <v>0</v>
      </c>
      <c r="Z15" s="228">
        <v>0</v>
      </c>
      <c r="AA15" s="34">
        <f t="shared" si="12"/>
        <v>0</v>
      </c>
      <c r="AB15" s="228">
        <v>0</v>
      </c>
      <c r="AC15" s="34">
        <f t="shared" si="13"/>
        <v>0</v>
      </c>
      <c r="AD15" s="34">
        <f t="shared" si="0"/>
        <v>0</v>
      </c>
      <c r="AE15" s="238">
        <f t="shared" si="1"/>
        <v>0</v>
      </c>
      <c r="AF15" s="29" t="s">
        <v>83</v>
      </c>
    </row>
    <row r="16" spans="1:32" ht="21.75" x14ac:dyDescent="0.2">
      <c r="A16" s="365"/>
      <c r="B16" s="51" t="s">
        <v>62</v>
      </c>
      <c r="C16" s="50">
        <v>28</v>
      </c>
      <c r="D16" s="29" t="s">
        <v>53</v>
      </c>
      <c r="E16" s="29" t="s">
        <v>37</v>
      </c>
      <c r="F16" s="241">
        <f>'CH4จาก Septic tank 25...'!C23</f>
        <v>2.9039999999999999</v>
      </c>
      <c r="G16" s="34">
        <f t="shared" si="2"/>
        <v>81.311999999999998</v>
      </c>
      <c r="H16" s="229"/>
      <c r="I16" s="34">
        <f t="shared" si="3"/>
        <v>0</v>
      </c>
      <c r="J16" s="229"/>
      <c r="K16" s="34">
        <f t="shared" si="4"/>
        <v>0</v>
      </c>
      <c r="L16" s="229"/>
      <c r="M16" s="34">
        <f t="shared" si="5"/>
        <v>0</v>
      </c>
      <c r="N16" s="229"/>
      <c r="O16" s="34">
        <f t="shared" si="6"/>
        <v>0</v>
      </c>
      <c r="P16" s="229"/>
      <c r="Q16" s="34">
        <f t="shared" si="7"/>
        <v>0</v>
      </c>
      <c r="R16" s="229"/>
      <c r="S16" s="34">
        <f t="shared" si="8"/>
        <v>0</v>
      </c>
      <c r="T16" s="229"/>
      <c r="U16" s="34">
        <f t="shared" si="9"/>
        <v>0</v>
      </c>
      <c r="V16" s="229"/>
      <c r="W16" s="34">
        <f t="shared" si="10"/>
        <v>0</v>
      </c>
      <c r="X16" s="229"/>
      <c r="Y16" s="34">
        <f t="shared" si="11"/>
        <v>0</v>
      </c>
      <c r="Z16" s="229"/>
      <c r="AA16" s="34">
        <f t="shared" si="12"/>
        <v>0</v>
      </c>
      <c r="AB16" s="229"/>
      <c r="AC16" s="34">
        <f t="shared" si="13"/>
        <v>0</v>
      </c>
      <c r="AD16" s="34">
        <f t="shared" si="0"/>
        <v>2.9039999999999999</v>
      </c>
      <c r="AE16" s="238">
        <f t="shared" si="1"/>
        <v>81.311999999999998</v>
      </c>
      <c r="AF16" s="29" t="s">
        <v>83</v>
      </c>
    </row>
    <row r="17" spans="1:45" ht="21.75" x14ac:dyDescent="0.2">
      <c r="A17" s="365"/>
      <c r="B17" s="52" t="s">
        <v>63</v>
      </c>
      <c r="C17" s="33">
        <v>28</v>
      </c>
      <c r="D17" s="29" t="s">
        <v>53</v>
      </c>
      <c r="E17" s="29" t="s">
        <v>37</v>
      </c>
      <c r="F17" s="239">
        <v>0</v>
      </c>
      <c r="G17" s="34">
        <f t="shared" si="2"/>
        <v>0</v>
      </c>
      <c r="H17" s="239">
        <v>0</v>
      </c>
      <c r="I17" s="34">
        <f t="shared" si="3"/>
        <v>0</v>
      </c>
      <c r="J17" s="239">
        <v>0</v>
      </c>
      <c r="K17" s="34">
        <f t="shared" si="4"/>
        <v>0</v>
      </c>
      <c r="L17" s="239">
        <v>0</v>
      </c>
      <c r="M17" s="34">
        <f t="shared" si="5"/>
        <v>0</v>
      </c>
      <c r="N17" s="239">
        <v>0</v>
      </c>
      <c r="O17" s="34">
        <f t="shared" si="6"/>
        <v>0</v>
      </c>
      <c r="P17" s="239">
        <v>0</v>
      </c>
      <c r="Q17" s="34">
        <f t="shared" si="7"/>
        <v>0</v>
      </c>
      <c r="R17" s="239">
        <v>0</v>
      </c>
      <c r="S17" s="34">
        <f t="shared" si="8"/>
        <v>0</v>
      </c>
      <c r="T17" s="239">
        <v>0</v>
      </c>
      <c r="U17" s="34">
        <f t="shared" si="9"/>
        <v>0</v>
      </c>
      <c r="V17" s="239">
        <v>0</v>
      </c>
      <c r="W17" s="34">
        <f t="shared" si="10"/>
        <v>0</v>
      </c>
      <c r="X17" s="239">
        <v>0</v>
      </c>
      <c r="Y17" s="34">
        <f t="shared" si="11"/>
        <v>0</v>
      </c>
      <c r="Z17" s="239">
        <v>0</v>
      </c>
      <c r="AA17" s="34">
        <f t="shared" si="12"/>
        <v>0</v>
      </c>
      <c r="AB17" s="239">
        <v>0</v>
      </c>
      <c r="AC17" s="34">
        <f t="shared" si="13"/>
        <v>0</v>
      </c>
      <c r="AD17" s="34">
        <f t="shared" si="0"/>
        <v>0</v>
      </c>
      <c r="AE17" s="238">
        <f t="shared" si="1"/>
        <v>0</v>
      </c>
      <c r="AF17" s="29" t="s">
        <v>83</v>
      </c>
    </row>
    <row r="18" spans="1:45" ht="21.75" x14ac:dyDescent="0.2">
      <c r="A18" s="365"/>
      <c r="B18" s="36" t="s">
        <v>192</v>
      </c>
      <c r="C18" s="33">
        <v>1760</v>
      </c>
      <c r="D18" s="29" t="s">
        <v>193</v>
      </c>
      <c r="E18" s="29" t="s">
        <v>196</v>
      </c>
      <c r="F18" s="239">
        <v>0</v>
      </c>
      <c r="G18" s="34"/>
      <c r="H18" s="239">
        <v>0</v>
      </c>
      <c r="I18" s="34">
        <f t="shared" si="3"/>
        <v>0</v>
      </c>
      <c r="J18" s="239">
        <v>0</v>
      </c>
      <c r="K18" s="34">
        <f t="shared" si="4"/>
        <v>0</v>
      </c>
      <c r="L18" s="239">
        <v>0</v>
      </c>
      <c r="M18" s="34">
        <f t="shared" si="5"/>
        <v>0</v>
      </c>
      <c r="N18" s="239">
        <v>0</v>
      </c>
      <c r="O18" s="34">
        <f t="shared" si="6"/>
        <v>0</v>
      </c>
      <c r="P18" s="239">
        <v>0</v>
      </c>
      <c r="Q18" s="34">
        <f t="shared" si="7"/>
        <v>0</v>
      </c>
      <c r="R18" s="239">
        <v>0</v>
      </c>
      <c r="S18" s="34">
        <f t="shared" si="8"/>
        <v>0</v>
      </c>
      <c r="T18" s="239">
        <v>0</v>
      </c>
      <c r="U18" s="34">
        <f t="shared" si="9"/>
        <v>0</v>
      </c>
      <c r="V18" s="239">
        <v>0</v>
      </c>
      <c r="W18" s="34">
        <f t="shared" si="10"/>
        <v>0</v>
      </c>
      <c r="X18" s="239">
        <v>0</v>
      </c>
      <c r="Y18" s="34">
        <f t="shared" si="11"/>
        <v>0</v>
      </c>
      <c r="Z18" s="239">
        <v>0</v>
      </c>
      <c r="AA18" s="34">
        <f t="shared" si="12"/>
        <v>0</v>
      </c>
      <c r="AB18" s="239">
        <v>0</v>
      </c>
      <c r="AC18" s="34">
        <f t="shared" si="13"/>
        <v>0</v>
      </c>
      <c r="AD18" s="34">
        <f t="shared" si="0"/>
        <v>0</v>
      </c>
      <c r="AE18" s="238">
        <f t="shared" si="1"/>
        <v>0</v>
      </c>
      <c r="AF18" s="29"/>
    </row>
    <row r="19" spans="1:45" ht="24.95" customHeight="1" x14ac:dyDescent="0.2">
      <c r="A19" s="366"/>
      <c r="B19" s="36" t="s">
        <v>191</v>
      </c>
      <c r="C19" s="33">
        <v>677</v>
      </c>
      <c r="D19" s="29" t="s">
        <v>194</v>
      </c>
      <c r="E19" s="37" t="s">
        <v>195</v>
      </c>
      <c r="F19" s="228">
        <v>0</v>
      </c>
      <c r="G19" s="34">
        <f t="shared" si="2"/>
        <v>0</v>
      </c>
      <c r="H19" s="240">
        <v>0</v>
      </c>
      <c r="I19" s="34">
        <f t="shared" si="3"/>
        <v>0</v>
      </c>
      <c r="J19" s="240">
        <v>0</v>
      </c>
      <c r="K19" s="34">
        <f t="shared" si="4"/>
        <v>0</v>
      </c>
      <c r="L19" s="240">
        <v>0</v>
      </c>
      <c r="M19" s="34">
        <f t="shared" si="5"/>
        <v>0</v>
      </c>
      <c r="N19" s="240">
        <v>0</v>
      </c>
      <c r="O19" s="34">
        <f t="shared" si="6"/>
        <v>0</v>
      </c>
      <c r="P19" s="240">
        <v>0</v>
      </c>
      <c r="Q19" s="34">
        <f t="shared" si="7"/>
        <v>0</v>
      </c>
      <c r="R19" s="240">
        <v>0</v>
      </c>
      <c r="S19" s="34">
        <f t="shared" si="8"/>
        <v>0</v>
      </c>
      <c r="T19" s="240">
        <v>0</v>
      </c>
      <c r="U19" s="34">
        <f t="shared" si="9"/>
        <v>0</v>
      </c>
      <c r="V19" s="240">
        <v>0</v>
      </c>
      <c r="W19" s="34">
        <f t="shared" si="10"/>
        <v>0</v>
      </c>
      <c r="X19" s="240">
        <v>0</v>
      </c>
      <c r="Y19" s="34">
        <f t="shared" si="11"/>
        <v>0</v>
      </c>
      <c r="Z19" s="240">
        <v>0</v>
      </c>
      <c r="AA19" s="34">
        <f t="shared" si="12"/>
        <v>0</v>
      </c>
      <c r="AB19" s="240">
        <v>0</v>
      </c>
      <c r="AC19" s="34">
        <f t="shared" si="13"/>
        <v>0</v>
      </c>
      <c r="AD19" s="34">
        <f t="shared" si="0"/>
        <v>0</v>
      </c>
      <c r="AE19" s="238">
        <f t="shared" si="1"/>
        <v>0</v>
      </c>
      <c r="AF19" s="29" t="s">
        <v>83</v>
      </c>
    </row>
    <row r="20" spans="1:45" ht="42" x14ac:dyDescent="0.2">
      <c r="A20" s="28" t="s">
        <v>85</v>
      </c>
      <c r="B20" s="32" t="s">
        <v>7</v>
      </c>
      <c r="C20" s="33">
        <v>0.49990000000000001</v>
      </c>
      <c r="D20" s="29" t="s">
        <v>14</v>
      </c>
      <c r="E20" s="29" t="s">
        <v>8</v>
      </c>
      <c r="F20" s="242">
        <f>'2567_based year'!E21</f>
        <v>9120</v>
      </c>
      <c r="G20" s="34">
        <f t="shared" si="2"/>
        <v>4559.0879999999997</v>
      </c>
      <c r="H20" s="242">
        <f>'2567_based year'!F21</f>
        <v>8420</v>
      </c>
      <c r="I20" s="34">
        <f t="shared" si="3"/>
        <v>4209.1580000000004</v>
      </c>
      <c r="J20" s="242">
        <f>'2567_based year'!G21</f>
        <v>10360</v>
      </c>
      <c r="K20" s="34">
        <f t="shared" si="4"/>
        <v>5178.9639999999999</v>
      </c>
      <c r="L20" s="242">
        <f>'2567_based year'!H21</f>
        <v>10140</v>
      </c>
      <c r="M20" s="34">
        <f t="shared" si="5"/>
        <v>5068.9859999999999</v>
      </c>
      <c r="N20" s="242">
        <f>'2567_based year'!I21</f>
        <v>11400</v>
      </c>
      <c r="O20" s="34">
        <f t="shared" si="6"/>
        <v>5698.86</v>
      </c>
      <c r="P20" s="242">
        <f>'2567_based year'!J21</f>
        <v>11680</v>
      </c>
      <c r="Q20" s="34">
        <f t="shared" si="7"/>
        <v>5838.8320000000003</v>
      </c>
      <c r="R20" s="242">
        <f>'2567_based year'!K21</f>
        <v>13680</v>
      </c>
      <c r="S20" s="34">
        <f t="shared" si="8"/>
        <v>6838.6320000000005</v>
      </c>
      <c r="T20" s="242">
        <f>'2567_based year'!L21</f>
        <v>15260</v>
      </c>
      <c r="U20" s="34">
        <f t="shared" si="9"/>
        <v>7628.4740000000002</v>
      </c>
      <c r="V20" s="242">
        <f>'2567_based year'!M21</f>
        <v>15460</v>
      </c>
      <c r="W20" s="34">
        <f t="shared" si="10"/>
        <v>7728.4539999999997</v>
      </c>
      <c r="X20" s="242">
        <f>'2567_based year'!N21</f>
        <v>14140</v>
      </c>
      <c r="Y20" s="34">
        <f t="shared" si="11"/>
        <v>7068.5860000000002</v>
      </c>
      <c r="Z20" s="242">
        <f>'2567_based year'!O21</f>
        <v>12060</v>
      </c>
      <c r="AA20" s="34">
        <f t="shared" si="12"/>
        <v>6028.7939999999999</v>
      </c>
      <c r="AB20" s="242">
        <f>'2567_based year'!P21</f>
        <v>11260</v>
      </c>
      <c r="AC20" s="34">
        <f t="shared" si="13"/>
        <v>5628.8739999999998</v>
      </c>
      <c r="AD20" s="34">
        <f t="shared" si="0"/>
        <v>142980</v>
      </c>
      <c r="AE20" s="238">
        <f t="shared" si="1"/>
        <v>71475.70199999999</v>
      </c>
      <c r="AF20" s="29" t="s">
        <v>83</v>
      </c>
    </row>
    <row r="21" spans="1:45" ht="21.75" x14ac:dyDescent="0.2">
      <c r="A21" s="357" t="s">
        <v>87</v>
      </c>
      <c r="B21" s="32" t="s">
        <v>36</v>
      </c>
      <c r="C21" s="33">
        <v>2.1019999999999999</v>
      </c>
      <c r="D21" s="29" t="s">
        <v>15</v>
      </c>
      <c r="E21" s="29" t="s">
        <v>10</v>
      </c>
      <c r="F21" s="242">
        <f>'2567_based year'!E22</f>
        <v>67</v>
      </c>
      <c r="G21" s="34">
        <f t="shared" si="2"/>
        <v>140.834</v>
      </c>
      <c r="H21" s="242">
        <f>'2567_based year'!F22</f>
        <v>67</v>
      </c>
      <c r="I21" s="34">
        <f t="shared" si="3"/>
        <v>140.834</v>
      </c>
      <c r="J21" s="242">
        <f>'2567_based year'!G22</f>
        <v>67</v>
      </c>
      <c r="K21" s="34">
        <f t="shared" si="4"/>
        <v>140.834</v>
      </c>
      <c r="L21" s="242">
        <f>'2567_based year'!H22</f>
        <v>67</v>
      </c>
      <c r="M21" s="34">
        <f t="shared" si="5"/>
        <v>140.834</v>
      </c>
      <c r="N21" s="242">
        <f>'2567_based year'!I22</f>
        <v>67</v>
      </c>
      <c r="O21" s="34">
        <f t="shared" si="6"/>
        <v>140.834</v>
      </c>
      <c r="P21" s="242">
        <f>'2567_based year'!J22</f>
        <v>67</v>
      </c>
      <c r="Q21" s="34">
        <f t="shared" si="7"/>
        <v>140.834</v>
      </c>
      <c r="R21" s="242">
        <f>'2567_based year'!K22</f>
        <v>67</v>
      </c>
      <c r="S21" s="34">
        <f t="shared" si="8"/>
        <v>140.834</v>
      </c>
      <c r="T21" s="242">
        <f>'2567_based year'!L22</f>
        <v>67</v>
      </c>
      <c r="U21" s="34">
        <f t="shared" si="9"/>
        <v>140.834</v>
      </c>
      <c r="V21" s="242">
        <f>'2567_based year'!M22</f>
        <v>67</v>
      </c>
      <c r="W21" s="34">
        <f t="shared" si="10"/>
        <v>140.834</v>
      </c>
      <c r="X21" s="242">
        <f>'2567_based year'!N22</f>
        <v>66</v>
      </c>
      <c r="Y21" s="34">
        <f t="shared" si="11"/>
        <v>138.732</v>
      </c>
      <c r="Z21" s="242">
        <f>'2567_based year'!O22</f>
        <v>66</v>
      </c>
      <c r="AA21" s="34">
        <f t="shared" si="12"/>
        <v>138.732</v>
      </c>
      <c r="AB21" s="242">
        <f>'2567_based year'!P22</f>
        <v>66</v>
      </c>
      <c r="AC21" s="34">
        <f t="shared" si="13"/>
        <v>138.732</v>
      </c>
      <c r="AD21" s="34">
        <f t="shared" si="0"/>
        <v>801</v>
      </c>
      <c r="AE21" s="35">
        <f t="shared" si="1"/>
        <v>1683.7020000000002</v>
      </c>
      <c r="AF21" s="29" t="s">
        <v>83</v>
      </c>
    </row>
    <row r="22" spans="1:45" ht="21.75" x14ac:dyDescent="0.2">
      <c r="A22" s="358"/>
      <c r="B22" s="32" t="s">
        <v>72</v>
      </c>
      <c r="C22" s="33">
        <v>0.79479999999999995</v>
      </c>
      <c r="D22" s="29" t="s">
        <v>16</v>
      </c>
      <c r="E22" s="29" t="s">
        <v>11</v>
      </c>
      <c r="F22" s="228">
        <v>0</v>
      </c>
      <c r="G22" s="34">
        <f t="shared" si="2"/>
        <v>0</v>
      </c>
      <c r="H22" s="228">
        <v>0</v>
      </c>
      <c r="I22" s="34">
        <f t="shared" si="3"/>
        <v>0</v>
      </c>
      <c r="J22" s="228">
        <v>0</v>
      </c>
      <c r="K22" s="34">
        <f t="shared" si="4"/>
        <v>0</v>
      </c>
      <c r="L22" s="228">
        <v>0</v>
      </c>
      <c r="M22" s="34">
        <f t="shared" si="5"/>
        <v>0</v>
      </c>
      <c r="N22" s="228">
        <v>0</v>
      </c>
      <c r="O22" s="34">
        <f t="shared" si="6"/>
        <v>0</v>
      </c>
      <c r="P22" s="228">
        <v>0</v>
      </c>
      <c r="Q22" s="34">
        <f t="shared" si="7"/>
        <v>0</v>
      </c>
      <c r="R22" s="228">
        <v>0</v>
      </c>
      <c r="S22" s="34">
        <f t="shared" si="8"/>
        <v>0</v>
      </c>
      <c r="T22" s="228">
        <v>0</v>
      </c>
      <c r="U22" s="34">
        <f t="shared" si="9"/>
        <v>0</v>
      </c>
      <c r="V22" s="228">
        <v>0</v>
      </c>
      <c r="W22" s="34">
        <f t="shared" si="10"/>
        <v>0</v>
      </c>
      <c r="X22" s="228">
        <v>0</v>
      </c>
      <c r="Y22" s="34">
        <f t="shared" si="11"/>
        <v>0</v>
      </c>
      <c r="Z22" s="228">
        <v>0</v>
      </c>
      <c r="AA22" s="34">
        <f t="shared" si="12"/>
        <v>0</v>
      </c>
      <c r="AB22" s="228">
        <v>0</v>
      </c>
      <c r="AC22" s="34">
        <f t="shared" si="13"/>
        <v>0</v>
      </c>
      <c r="AD22" s="34">
        <f t="shared" si="0"/>
        <v>0</v>
      </c>
      <c r="AE22" s="35">
        <f t="shared" si="1"/>
        <v>0</v>
      </c>
      <c r="AF22" s="29" t="s">
        <v>83</v>
      </c>
    </row>
    <row r="23" spans="1:45" ht="21.75" x14ac:dyDescent="0.2">
      <c r="A23" s="358"/>
      <c r="B23" s="32" t="s">
        <v>73</v>
      </c>
      <c r="C23" s="33">
        <v>0.54100000000000004</v>
      </c>
      <c r="D23" s="29" t="s">
        <v>16</v>
      </c>
      <c r="E23" s="29" t="s">
        <v>11</v>
      </c>
      <c r="F23" s="249">
        <f>'2567_based year'!E26</f>
        <v>3606.0450000000001</v>
      </c>
      <c r="G23" s="34">
        <f t="shared" si="2"/>
        <v>1950.8703450000003</v>
      </c>
      <c r="H23" s="249">
        <f>'2567_based year'!F26</f>
        <v>2886.6489999999999</v>
      </c>
      <c r="I23" s="34">
        <f t="shared" si="3"/>
        <v>1561.677109</v>
      </c>
      <c r="J23" s="249">
        <f>'2567_based year'!G26</f>
        <v>7371.4999999999991</v>
      </c>
      <c r="K23" s="34">
        <f t="shared" si="4"/>
        <v>3987.9814999999999</v>
      </c>
      <c r="L23" s="249">
        <f>'2567_based year'!H26</f>
        <v>4001.7469999999998</v>
      </c>
      <c r="M23" s="34">
        <f t="shared" si="5"/>
        <v>2164.945127</v>
      </c>
      <c r="N23" s="249">
        <f>'2567_based year'!I26</f>
        <v>7731.7830000000004</v>
      </c>
      <c r="O23" s="34">
        <f t="shared" si="6"/>
        <v>4182.8946030000006</v>
      </c>
      <c r="P23" s="249">
        <f>'2567_based year'!J26</f>
        <v>4222.9929999999995</v>
      </c>
      <c r="Q23" s="34">
        <f t="shared" si="7"/>
        <v>2284.6392129999999</v>
      </c>
      <c r="R23" s="249">
        <f>'2567_based year'!K26</f>
        <v>4867.9529999999995</v>
      </c>
      <c r="S23" s="34">
        <f t="shared" si="8"/>
        <v>2633.5625729999997</v>
      </c>
      <c r="T23" s="249">
        <f>'2567_based year'!L26</f>
        <v>10022.773999999999</v>
      </c>
      <c r="U23" s="34">
        <f t="shared" si="9"/>
        <v>5422.3207339999999</v>
      </c>
      <c r="V23" s="249">
        <f>'2567_based year'!M26</f>
        <v>6604.0479999999998</v>
      </c>
      <c r="W23" s="34">
        <f t="shared" si="10"/>
        <v>3572.789968</v>
      </c>
      <c r="X23" s="249">
        <f>'2567_based year'!N26</f>
        <v>3954.6289999999999</v>
      </c>
      <c r="Y23" s="34">
        <f t="shared" si="11"/>
        <v>2139.4542890000002</v>
      </c>
      <c r="Z23" s="249">
        <f>'2567_based year'!O26</f>
        <v>3954.6089999999999</v>
      </c>
      <c r="AA23" s="34">
        <f t="shared" si="12"/>
        <v>2139.4434690000003</v>
      </c>
      <c r="AB23" s="249">
        <f>'2567_based year'!P26</f>
        <v>3954.7420000000002</v>
      </c>
      <c r="AC23" s="34">
        <f t="shared" si="13"/>
        <v>2139.5154220000004</v>
      </c>
      <c r="AD23" s="34">
        <f t="shared" si="0"/>
        <v>63179.471999999994</v>
      </c>
      <c r="AE23" s="35">
        <f t="shared" si="1"/>
        <v>34180.094352000007</v>
      </c>
      <c r="AF23" s="29" t="s">
        <v>83</v>
      </c>
      <c r="AS23" s="38"/>
    </row>
    <row r="24" spans="1:45" ht="21.75" x14ac:dyDescent="0.2">
      <c r="A24" s="358"/>
      <c r="B24" s="31" t="s">
        <v>29</v>
      </c>
      <c r="C24" s="33">
        <v>2.3199999999999998</v>
      </c>
      <c r="D24" s="29" t="s">
        <v>15</v>
      </c>
      <c r="E24" s="37" t="s">
        <v>10</v>
      </c>
      <c r="F24" s="228">
        <f>'2567_based year'!E27</f>
        <v>579</v>
      </c>
      <c r="G24" s="34">
        <f t="shared" si="2"/>
        <v>1343.28</v>
      </c>
      <c r="H24" s="228">
        <f>'2567_based year'!F27</f>
        <v>578</v>
      </c>
      <c r="I24" s="34">
        <f t="shared" si="3"/>
        <v>1340.9599999999998</v>
      </c>
      <c r="J24" s="228">
        <f>'2567_based year'!G27</f>
        <v>589</v>
      </c>
      <c r="K24" s="34">
        <f t="shared" si="4"/>
        <v>1366.48</v>
      </c>
      <c r="L24" s="228">
        <f>'2567_based year'!H27</f>
        <v>559</v>
      </c>
      <c r="M24" s="34">
        <f t="shared" si="5"/>
        <v>1296.8799999999999</v>
      </c>
      <c r="N24" s="228">
        <f>'2567_based year'!I27</f>
        <v>568</v>
      </c>
      <c r="O24" s="34">
        <f t="shared" si="6"/>
        <v>1317.76</v>
      </c>
      <c r="P24" s="228">
        <f>'2567_based year'!J27</f>
        <v>615</v>
      </c>
      <c r="Q24" s="34">
        <f t="shared" si="7"/>
        <v>1426.8</v>
      </c>
      <c r="R24" s="228">
        <f>'2567_based year'!K27</f>
        <v>590</v>
      </c>
      <c r="S24" s="34">
        <f t="shared" si="8"/>
        <v>1368.8</v>
      </c>
      <c r="T24" s="228">
        <f>'2567_based year'!L27</f>
        <v>593</v>
      </c>
      <c r="U24" s="34">
        <f t="shared" si="9"/>
        <v>1375.76</v>
      </c>
      <c r="V24" s="228">
        <f>'2567_based year'!M27</f>
        <v>580</v>
      </c>
      <c r="W24" s="34">
        <f t="shared" si="10"/>
        <v>1345.6</v>
      </c>
      <c r="X24" s="228">
        <f>'2567_based year'!N27</f>
        <v>572</v>
      </c>
      <c r="Y24" s="34">
        <f t="shared" si="11"/>
        <v>1327.04</v>
      </c>
      <c r="Z24" s="228">
        <f>'2567_based year'!O27</f>
        <v>582</v>
      </c>
      <c r="AA24" s="34">
        <f t="shared" si="12"/>
        <v>1350.24</v>
      </c>
      <c r="AB24" s="228">
        <f>'2567_based year'!P27</f>
        <v>576</v>
      </c>
      <c r="AC24" s="34">
        <f t="shared" si="13"/>
        <v>1336.32</v>
      </c>
      <c r="AD24" s="34">
        <f t="shared" si="0"/>
        <v>6981</v>
      </c>
      <c r="AE24" s="35">
        <f t="shared" si="1"/>
        <v>16195.92</v>
      </c>
      <c r="AF24" s="29" t="s">
        <v>83</v>
      </c>
      <c r="AS24" s="40"/>
    </row>
    <row r="25" spans="1:45" ht="21.75" x14ac:dyDescent="0.2">
      <c r="A25" s="359"/>
      <c r="B25" s="106" t="s">
        <v>88</v>
      </c>
      <c r="C25" s="33">
        <v>2.7078000000000002</v>
      </c>
      <c r="D25" s="29" t="s">
        <v>13</v>
      </c>
      <c r="E25" s="29" t="s">
        <v>5</v>
      </c>
      <c r="F25" s="228">
        <v>0</v>
      </c>
      <c r="G25" s="34">
        <f t="shared" si="2"/>
        <v>0</v>
      </c>
      <c r="H25" s="228">
        <v>0</v>
      </c>
      <c r="I25" s="34">
        <f t="shared" si="3"/>
        <v>0</v>
      </c>
      <c r="J25" s="228">
        <v>0</v>
      </c>
      <c r="K25" s="34">
        <f t="shared" si="4"/>
        <v>0</v>
      </c>
      <c r="L25" s="228">
        <v>0</v>
      </c>
      <c r="M25" s="34">
        <f t="shared" si="5"/>
        <v>0</v>
      </c>
      <c r="N25" s="228">
        <v>0</v>
      </c>
      <c r="O25" s="34">
        <f t="shared" si="6"/>
        <v>0</v>
      </c>
      <c r="P25" s="228">
        <v>0</v>
      </c>
      <c r="Q25" s="34">
        <f t="shared" si="7"/>
        <v>0</v>
      </c>
      <c r="R25" s="228">
        <v>0</v>
      </c>
      <c r="S25" s="34">
        <f t="shared" si="8"/>
        <v>0</v>
      </c>
      <c r="T25" s="228">
        <v>0</v>
      </c>
      <c r="U25" s="34">
        <f t="shared" si="9"/>
        <v>0</v>
      </c>
      <c r="V25" s="228">
        <v>0</v>
      </c>
      <c r="W25" s="34">
        <f t="shared" si="10"/>
        <v>0</v>
      </c>
      <c r="X25" s="228">
        <v>0</v>
      </c>
      <c r="Y25" s="34">
        <f t="shared" si="11"/>
        <v>0</v>
      </c>
      <c r="Z25" s="228">
        <v>0</v>
      </c>
      <c r="AA25" s="34">
        <f t="shared" si="12"/>
        <v>0</v>
      </c>
      <c r="AB25" s="228">
        <v>0</v>
      </c>
      <c r="AC25" s="34">
        <f t="shared" si="13"/>
        <v>0</v>
      </c>
      <c r="AD25" s="34">
        <f t="shared" si="0"/>
        <v>0</v>
      </c>
      <c r="AE25" s="35">
        <f t="shared" si="1"/>
        <v>0</v>
      </c>
      <c r="AF25" s="29" t="s">
        <v>83</v>
      </c>
      <c r="AS25" s="40"/>
    </row>
    <row r="26" spans="1:45" ht="25.5" customHeight="1" x14ac:dyDescent="0.2">
      <c r="A26" s="360" t="s">
        <v>28</v>
      </c>
      <c r="B26" s="360"/>
      <c r="C26" s="360"/>
      <c r="D26" s="360"/>
      <c r="E26" s="360"/>
      <c r="F26" s="230"/>
      <c r="G26" s="243">
        <f t="shared" ref="G26:AE26" si="14">SUM(G8:G25)</f>
        <v>8407.8312145743803</v>
      </c>
      <c r="H26" s="244"/>
      <c r="I26" s="243">
        <f t="shared" si="14"/>
        <v>7446.7348001800001</v>
      </c>
      <c r="J26" s="244"/>
      <c r="K26" s="243">
        <f t="shared" si="14"/>
        <v>10825.06644051</v>
      </c>
      <c r="L26" s="244"/>
      <c r="M26" s="243">
        <f t="shared" si="14"/>
        <v>8722.1014283999993</v>
      </c>
      <c r="N26" s="244"/>
      <c r="O26" s="243">
        <f t="shared" si="14"/>
        <v>11391.614090937361</v>
      </c>
      <c r="P26" s="244"/>
      <c r="Q26" s="243">
        <f t="shared" si="14"/>
        <v>9897.4471205415994</v>
      </c>
      <c r="R26" s="244"/>
      <c r="S26" s="243">
        <f t="shared" si="14"/>
        <v>11082.54008530612</v>
      </c>
      <c r="T26" s="244"/>
      <c r="U26" s="243">
        <f t="shared" si="14"/>
        <v>14788.051448367291</v>
      </c>
      <c r="V26" s="244"/>
      <c r="W26" s="243">
        <f t="shared" si="14"/>
        <v>12845.643585505639</v>
      </c>
      <c r="X26" s="244"/>
      <c r="Y26" s="243">
        <f t="shared" si="14"/>
        <v>10800.302769245201</v>
      </c>
      <c r="Z26" s="244"/>
      <c r="AA26" s="243">
        <f t="shared" si="14"/>
        <v>10031.4248534667</v>
      </c>
      <c r="AB26" s="244"/>
      <c r="AC26" s="243">
        <f t="shared" si="14"/>
        <v>9310.9525151912003</v>
      </c>
      <c r="AD26" s="34">
        <f t="shared" si="0"/>
        <v>0</v>
      </c>
      <c r="AE26" s="245">
        <f t="shared" si="14"/>
        <v>125549.71035222548</v>
      </c>
      <c r="AF26" s="29" t="s">
        <v>83</v>
      </c>
      <c r="AS26" s="40"/>
    </row>
    <row r="27" spans="1:45" s="27" customFormat="1" ht="24.95" customHeight="1" x14ac:dyDescent="0.2">
      <c r="A27" s="27" t="s">
        <v>84</v>
      </c>
      <c r="B27" s="25" t="s">
        <v>198</v>
      </c>
      <c r="F27" s="49"/>
      <c r="G27" s="38"/>
      <c r="J27" s="46"/>
      <c r="AS27" s="47"/>
    </row>
    <row r="28" spans="1:45" ht="24.95" customHeight="1" x14ac:dyDescent="0.2">
      <c r="B28" s="25" t="s">
        <v>197</v>
      </c>
      <c r="K28" s="38"/>
      <c r="L28" s="38"/>
      <c r="M28" s="38"/>
      <c r="N28" s="38"/>
      <c r="P28" s="38"/>
      <c r="Q28" s="38"/>
      <c r="R28" s="38"/>
      <c r="S28" s="38"/>
      <c r="AS28" s="40"/>
    </row>
    <row r="29" spans="1:45" ht="24.95" customHeight="1" x14ac:dyDescent="0.2">
      <c r="B29" s="107" t="s">
        <v>199</v>
      </c>
      <c r="K29" s="38"/>
      <c r="L29" s="38"/>
      <c r="M29" s="38"/>
      <c r="N29" s="38"/>
      <c r="P29" s="38"/>
      <c r="Q29" s="38"/>
      <c r="R29" s="38"/>
      <c r="S29" s="38"/>
      <c r="AS29" s="40"/>
    </row>
    <row r="30" spans="1:45" ht="24.95" customHeight="1" x14ac:dyDescent="0.2">
      <c r="B30" s="107" t="s">
        <v>200</v>
      </c>
      <c r="K30" s="38"/>
      <c r="L30" s="38"/>
      <c r="M30" s="38"/>
      <c r="N30" s="38"/>
      <c r="P30" s="38"/>
      <c r="Q30" s="38"/>
      <c r="R30" s="38"/>
      <c r="S30" s="38"/>
      <c r="AS30" s="40"/>
    </row>
    <row r="31" spans="1:45" ht="24.95" customHeight="1" x14ac:dyDescent="0.2">
      <c r="B31" s="107" t="s">
        <v>201</v>
      </c>
      <c r="K31" s="38"/>
      <c r="L31" s="38"/>
      <c r="M31" s="38"/>
      <c r="N31" s="38"/>
      <c r="P31" s="38"/>
      <c r="Q31" s="38"/>
      <c r="R31" s="38"/>
      <c r="S31" s="38"/>
      <c r="AS31" s="40"/>
    </row>
    <row r="32" spans="1:45" ht="24.95" customHeight="1" x14ac:dyDescent="0.2">
      <c r="B32" s="107" t="s">
        <v>202</v>
      </c>
      <c r="K32" s="41"/>
      <c r="L32" s="42"/>
      <c r="M32" s="43"/>
      <c r="N32" s="41"/>
      <c r="P32" s="41"/>
      <c r="Q32" s="42"/>
      <c r="R32" s="43"/>
      <c r="S32" s="41"/>
    </row>
    <row r="33" spans="1:50" ht="24.95" customHeight="1" x14ac:dyDescent="0.2">
      <c r="B33" s="107" t="s">
        <v>203</v>
      </c>
      <c r="K33" s="41"/>
      <c r="L33" s="42"/>
      <c r="M33" s="43"/>
      <c r="N33" s="41"/>
      <c r="P33" s="41"/>
      <c r="Q33" s="42"/>
      <c r="R33" s="43"/>
      <c r="S33" s="41"/>
      <c r="AX33" s="39"/>
    </row>
    <row r="34" spans="1:50" ht="24.95" customHeight="1" x14ac:dyDescent="0.2">
      <c r="B34" s="25" t="s">
        <v>204</v>
      </c>
      <c r="K34" s="41"/>
      <c r="L34" s="42"/>
      <c r="M34" s="43"/>
      <c r="N34" s="41"/>
      <c r="P34" s="41"/>
      <c r="Q34" s="42"/>
      <c r="R34" s="43"/>
      <c r="S34" s="41"/>
      <c r="AX34" s="39"/>
    </row>
    <row r="35" spans="1:50" ht="24.95" customHeight="1" x14ac:dyDescent="0.2">
      <c r="B35" s="196"/>
      <c r="K35" s="41"/>
      <c r="L35" s="42"/>
      <c r="M35" s="43"/>
      <c r="N35" s="41"/>
      <c r="P35" s="41"/>
      <c r="Q35" s="42"/>
      <c r="R35" s="43"/>
      <c r="S35" s="41"/>
      <c r="AX35" s="39"/>
    </row>
    <row r="36" spans="1:50" ht="24.95" customHeight="1" x14ac:dyDescent="0.2">
      <c r="B36" s="361" t="s">
        <v>257</v>
      </c>
      <c r="C36" s="361"/>
      <c r="D36" s="361"/>
      <c r="E36" s="361"/>
      <c r="J36" s="25"/>
      <c r="AX36" s="39"/>
    </row>
    <row r="37" spans="1:50" ht="24.95" customHeight="1" x14ac:dyDescent="0.2">
      <c r="B37" s="108" t="s">
        <v>82</v>
      </c>
      <c r="C37" s="108" t="s">
        <v>30</v>
      </c>
      <c r="D37" s="108" t="s">
        <v>66</v>
      </c>
      <c r="E37" s="108" t="s">
        <v>3</v>
      </c>
      <c r="J37" s="25"/>
      <c r="AX37" s="39"/>
    </row>
    <row r="38" spans="1:50" ht="24.95" customHeight="1" x14ac:dyDescent="0.2">
      <c r="B38" s="109" t="s">
        <v>4</v>
      </c>
      <c r="C38" s="110">
        <f>(SUM(AE8:AE19))/1000</f>
        <v>2.01429200022549</v>
      </c>
      <c r="D38" s="111">
        <f>(C38*100)/$C$41</f>
        <v>1.6043780543773951</v>
      </c>
      <c r="E38" s="109" t="s">
        <v>31</v>
      </c>
      <c r="J38" s="25"/>
      <c r="AX38" s="39"/>
    </row>
    <row r="39" spans="1:50" ht="24.95" customHeight="1" x14ac:dyDescent="0.2">
      <c r="B39" s="109" t="s">
        <v>6</v>
      </c>
      <c r="C39" s="110">
        <f>$AE$20/1000</f>
        <v>71.475701999999984</v>
      </c>
      <c r="D39" s="111">
        <f>(C39*100)/$C$41</f>
        <v>56.930200634853968</v>
      </c>
      <c r="E39" s="109" t="s">
        <v>31</v>
      </c>
      <c r="J39" s="25"/>
      <c r="AX39" s="39"/>
    </row>
    <row r="40" spans="1:50" ht="24.95" customHeight="1" x14ac:dyDescent="0.2">
      <c r="B40" s="109" t="s">
        <v>9</v>
      </c>
      <c r="C40" s="110">
        <f>SUM(AE21:AE24)/1000</f>
        <v>52.059716352000002</v>
      </c>
      <c r="D40" s="111">
        <f>(C40*100)/$C$41</f>
        <v>41.46542131076864</v>
      </c>
      <c r="E40" s="109" t="s">
        <v>31</v>
      </c>
      <c r="J40" s="25"/>
      <c r="AX40" s="39"/>
    </row>
    <row r="41" spans="1:50" ht="24.95" customHeight="1" x14ac:dyDescent="0.2">
      <c r="A41" s="44"/>
      <c r="B41" s="109" t="s">
        <v>28</v>
      </c>
      <c r="C41" s="110">
        <f>SUM(C38:C40)</f>
        <v>125.54971035222547</v>
      </c>
      <c r="D41" s="111">
        <f>(C41*100)/$C$41</f>
        <v>100.00000000000001</v>
      </c>
      <c r="E41" s="109" t="s">
        <v>31</v>
      </c>
      <c r="J41" s="25"/>
      <c r="AX41" s="39"/>
    </row>
    <row r="42" spans="1:50" ht="24.95" customHeight="1" x14ac:dyDescent="0.2">
      <c r="A42" s="44"/>
      <c r="B42" s="42"/>
      <c r="J42" s="25"/>
      <c r="AX42" s="39"/>
    </row>
    <row r="43" spans="1:50" ht="24.95" customHeight="1" x14ac:dyDescent="0.2">
      <c r="A43" s="44"/>
      <c r="B43" s="42"/>
      <c r="J43" s="25"/>
      <c r="AX43" s="39"/>
    </row>
    <row r="44" spans="1:50" ht="24.95" customHeight="1" x14ac:dyDescent="0.2">
      <c r="J44" s="25"/>
      <c r="AX44" s="39"/>
    </row>
    <row r="45" spans="1:50" ht="24.95" customHeight="1" x14ac:dyDescent="0.2"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AX45" s="39"/>
    </row>
    <row r="46" spans="1:50" ht="24.95" customHeight="1" x14ac:dyDescent="0.2"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AX46" s="39"/>
    </row>
    <row r="47" spans="1:50" ht="24.95" customHeight="1" x14ac:dyDescent="0.2">
      <c r="B47" s="342" t="s">
        <v>251</v>
      </c>
      <c r="C47" s="343"/>
      <c r="D47" s="343"/>
      <c r="E47" s="343"/>
      <c r="F47" s="343"/>
      <c r="G47" s="343"/>
      <c r="H47" s="343"/>
      <c r="I47" s="343"/>
      <c r="J47" s="343"/>
      <c r="K47" s="343"/>
      <c r="L47" s="343"/>
      <c r="M47" s="343"/>
      <c r="N47" s="343"/>
      <c r="O47" s="343"/>
      <c r="P47" s="344"/>
    </row>
    <row r="48" spans="1:50" ht="24.95" customHeight="1" x14ac:dyDescent="0.55000000000000004">
      <c r="B48" s="142" t="s">
        <v>17</v>
      </c>
      <c r="C48" s="143" t="s">
        <v>18</v>
      </c>
      <c r="D48" s="143" t="s">
        <v>19</v>
      </c>
      <c r="E48" s="143" t="s">
        <v>211</v>
      </c>
      <c r="F48" s="143" t="s">
        <v>21</v>
      </c>
      <c r="G48" s="144" t="s">
        <v>70</v>
      </c>
      <c r="H48" s="143" t="s">
        <v>71</v>
      </c>
      <c r="I48" s="143" t="s">
        <v>23</v>
      </c>
      <c r="J48" s="143" t="s">
        <v>212</v>
      </c>
      <c r="K48" s="143" t="s">
        <v>25</v>
      </c>
      <c r="L48" s="143" t="s">
        <v>26</v>
      </c>
      <c r="M48" s="143" t="s">
        <v>22</v>
      </c>
      <c r="N48" s="143" t="s">
        <v>27</v>
      </c>
      <c r="O48" s="143" t="s">
        <v>28</v>
      </c>
      <c r="P48" s="143" t="s">
        <v>213</v>
      </c>
    </row>
    <row r="49" spans="2:16" ht="48" x14ac:dyDescent="0.55000000000000004">
      <c r="B49" s="145" t="s">
        <v>279</v>
      </c>
      <c r="C49" s="146">
        <f>G8</f>
        <v>0</v>
      </c>
      <c r="D49" s="147">
        <f>I8</f>
        <v>0</v>
      </c>
      <c r="E49" s="147">
        <f>K8</f>
        <v>0</v>
      </c>
      <c r="F49" s="147">
        <f>M8</f>
        <v>0</v>
      </c>
      <c r="G49" s="147">
        <f>O8</f>
        <v>0</v>
      </c>
      <c r="H49" s="147">
        <f>Q8</f>
        <v>0</v>
      </c>
      <c r="I49" s="147">
        <f>S8</f>
        <v>0</v>
      </c>
      <c r="J49" s="147">
        <f>U8</f>
        <v>0</v>
      </c>
      <c r="K49" s="147">
        <f>W8</f>
        <v>0</v>
      </c>
      <c r="L49" s="147">
        <f>Y8</f>
        <v>0</v>
      </c>
      <c r="M49" s="147">
        <f>AA8</f>
        <v>0</v>
      </c>
      <c r="N49" s="147">
        <f>AC8</f>
        <v>0</v>
      </c>
      <c r="O49" s="147">
        <f t="shared" ref="O49:O66" si="15">SUM(C49:N49)</f>
        <v>0</v>
      </c>
      <c r="P49" s="147">
        <f t="shared" ref="P49:P66" si="16">AVERAGE(C49:N49)</f>
        <v>0</v>
      </c>
    </row>
    <row r="50" spans="2:16" ht="24.95" customHeight="1" x14ac:dyDescent="0.55000000000000004">
      <c r="B50" s="145" t="s">
        <v>283</v>
      </c>
      <c r="C50" s="146">
        <f>G9</f>
        <v>50.356257959999994</v>
      </c>
      <c r="D50" s="147">
        <f>I9</f>
        <v>50.356257959999994</v>
      </c>
      <c r="E50" s="147">
        <f>K9</f>
        <v>48.166855439999992</v>
      </c>
      <c r="F50" s="147">
        <f>M9</f>
        <v>45.977452919999998</v>
      </c>
      <c r="G50" s="147">
        <f>O9</f>
        <v>43.788050399999996</v>
      </c>
      <c r="H50" s="147">
        <f>Q9</f>
        <v>48.889358271599988</v>
      </c>
      <c r="I50" s="147">
        <f>S9</f>
        <v>93.993239586119984</v>
      </c>
      <c r="J50" s="147">
        <f>U9</f>
        <v>51.247344785639996</v>
      </c>
      <c r="K50" s="147">
        <f>W9</f>
        <v>51.247344785639996</v>
      </c>
      <c r="L50" s="147">
        <f>Y9</f>
        <v>120.22009237319998</v>
      </c>
      <c r="M50" s="147">
        <f>AA9</f>
        <v>120.35145652439999</v>
      </c>
      <c r="N50" s="147">
        <f>AC9</f>
        <v>60.120993199199994</v>
      </c>
      <c r="O50" s="147">
        <f t="shared" si="15"/>
        <v>784.71470420579999</v>
      </c>
      <c r="P50" s="147">
        <f t="shared" si="16"/>
        <v>65.392892017150004</v>
      </c>
    </row>
    <row r="51" spans="2:16" ht="24.95" customHeight="1" x14ac:dyDescent="0.55000000000000004">
      <c r="B51" s="145" t="s">
        <v>285</v>
      </c>
      <c r="C51" s="147">
        <f t="shared" ref="C51:C64" si="17">G12</f>
        <v>275.37233889437999</v>
      </c>
      <c r="D51" s="147">
        <f t="shared" ref="D51:D64" si="18">I12</f>
        <v>137.03116050000003</v>
      </c>
      <c r="E51" s="147">
        <f t="shared" ref="E51:E64" si="19">K12</f>
        <v>95.92181235000001</v>
      </c>
      <c r="F51" s="147">
        <f t="shared" ref="F51:F64" si="20">M12</f>
        <v>0</v>
      </c>
      <c r="G51" s="147">
        <f t="shared" ref="G51:G64" si="21">O12</f>
        <v>0</v>
      </c>
      <c r="H51" s="147">
        <f t="shared" ref="H51:H64" si="22">Q12</f>
        <v>150.73427655</v>
      </c>
      <c r="I51" s="147">
        <f t="shared" ref="I51:I64" si="23">S12</f>
        <v>0</v>
      </c>
      <c r="J51" s="147">
        <f t="shared" ref="J51:J64" si="24">U12</f>
        <v>162.69709686165001</v>
      </c>
      <c r="K51" s="147">
        <f t="shared" ref="K51:K64" si="25">W12</f>
        <v>0</v>
      </c>
      <c r="L51" s="147">
        <f t="shared" ref="L51:L64" si="26">Y12</f>
        <v>0</v>
      </c>
      <c r="M51" s="147">
        <f t="shared" ref="M51:M64" si="27">AA12</f>
        <v>253.86392794230002</v>
      </c>
      <c r="N51" s="147">
        <f t="shared" ref="N51:N64" si="28">AC12</f>
        <v>0</v>
      </c>
      <c r="O51" s="147">
        <f t="shared" si="15"/>
        <v>1075.6206130983301</v>
      </c>
      <c r="P51" s="147">
        <f t="shared" si="16"/>
        <v>89.635051091527501</v>
      </c>
    </row>
    <row r="52" spans="2:16" ht="24.95" customHeight="1" x14ac:dyDescent="0.55000000000000004">
      <c r="B52" s="145" t="s">
        <v>286</v>
      </c>
      <c r="C52" s="147">
        <f t="shared" si="17"/>
        <v>6.7182727199999981</v>
      </c>
      <c r="D52" s="147">
        <f t="shared" si="18"/>
        <v>6.7182727199999981</v>
      </c>
      <c r="E52" s="147">
        <f t="shared" si="19"/>
        <v>6.7182727199999981</v>
      </c>
      <c r="F52" s="147">
        <f t="shared" si="20"/>
        <v>4.478848479999999</v>
      </c>
      <c r="G52" s="147">
        <f t="shared" si="21"/>
        <v>7.4774375373599984</v>
      </c>
      <c r="H52" s="147">
        <f t="shared" si="22"/>
        <v>6.7182727199999981</v>
      </c>
      <c r="I52" s="147">
        <f t="shared" si="23"/>
        <v>6.7182727199999981</v>
      </c>
      <c r="J52" s="147">
        <f t="shared" si="24"/>
        <v>6.7182727199999981</v>
      </c>
      <c r="K52" s="147">
        <f t="shared" si="25"/>
        <v>6.7182727199999981</v>
      </c>
      <c r="L52" s="147">
        <f t="shared" si="26"/>
        <v>6.2703878719999979</v>
      </c>
      <c r="M52" s="147">
        <f t="shared" si="27"/>
        <v>0</v>
      </c>
      <c r="N52" s="147">
        <f t="shared" si="28"/>
        <v>7.3900999919999979</v>
      </c>
      <c r="O52" s="147">
        <f t="shared" si="15"/>
        <v>72.644682921360001</v>
      </c>
      <c r="P52" s="147">
        <f t="shared" si="16"/>
        <v>6.0537235767800004</v>
      </c>
    </row>
    <row r="53" spans="2:16" ht="24.95" customHeight="1" x14ac:dyDescent="0.55000000000000004">
      <c r="B53" s="145" t="s">
        <v>289</v>
      </c>
      <c r="C53" s="147">
        <f t="shared" si="17"/>
        <v>0</v>
      </c>
      <c r="D53" s="147">
        <f t="shared" si="18"/>
        <v>0</v>
      </c>
      <c r="E53" s="147">
        <f t="shared" si="19"/>
        <v>0</v>
      </c>
      <c r="F53" s="147">
        <f t="shared" si="20"/>
        <v>0</v>
      </c>
      <c r="G53" s="147">
        <f t="shared" si="21"/>
        <v>0</v>
      </c>
      <c r="H53" s="147">
        <f t="shared" si="22"/>
        <v>0</v>
      </c>
      <c r="I53" s="147">
        <f t="shared" si="23"/>
        <v>0</v>
      </c>
      <c r="J53" s="147">
        <f t="shared" si="24"/>
        <v>0</v>
      </c>
      <c r="K53" s="147">
        <f t="shared" si="25"/>
        <v>0</v>
      </c>
      <c r="L53" s="147">
        <f t="shared" si="26"/>
        <v>0</v>
      </c>
      <c r="M53" s="147">
        <f t="shared" si="27"/>
        <v>0</v>
      </c>
      <c r="N53" s="147">
        <f t="shared" si="28"/>
        <v>0</v>
      </c>
      <c r="O53" s="147">
        <f t="shared" si="15"/>
        <v>0</v>
      </c>
      <c r="P53" s="147">
        <f t="shared" si="16"/>
        <v>0</v>
      </c>
    </row>
    <row r="54" spans="2:16" ht="24.95" customHeight="1" x14ac:dyDescent="0.55000000000000004">
      <c r="B54" s="145" t="s">
        <v>208</v>
      </c>
      <c r="C54" s="147">
        <f t="shared" si="17"/>
        <v>0</v>
      </c>
      <c r="D54" s="147">
        <f t="shared" si="18"/>
        <v>0</v>
      </c>
      <c r="E54" s="147">
        <f t="shared" si="19"/>
        <v>0</v>
      </c>
      <c r="F54" s="147">
        <f t="shared" si="20"/>
        <v>0</v>
      </c>
      <c r="G54" s="147">
        <f t="shared" si="21"/>
        <v>0</v>
      </c>
      <c r="H54" s="147">
        <f t="shared" si="22"/>
        <v>0</v>
      </c>
      <c r="I54" s="147">
        <f t="shared" si="23"/>
        <v>0</v>
      </c>
      <c r="J54" s="147">
        <f t="shared" si="24"/>
        <v>0</v>
      </c>
      <c r="K54" s="147">
        <f t="shared" si="25"/>
        <v>0</v>
      </c>
      <c r="L54" s="147">
        <f t="shared" si="26"/>
        <v>0</v>
      </c>
      <c r="M54" s="147">
        <f t="shared" si="27"/>
        <v>0</v>
      </c>
      <c r="N54" s="147">
        <f t="shared" si="28"/>
        <v>0</v>
      </c>
      <c r="O54" s="147">
        <f t="shared" si="15"/>
        <v>0</v>
      </c>
      <c r="P54" s="147">
        <f t="shared" si="16"/>
        <v>0</v>
      </c>
    </row>
    <row r="55" spans="2:16" ht="24.95" customHeight="1" x14ac:dyDescent="0.55000000000000004">
      <c r="B55" s="145" t="s">
        <v>215</v>
      </c>
      <c r="C55" s="175">
        <f t="shared" si="17"/>
        <v>81.311999999999998</v>
      </c>
      <c r="D55" s="147">
        <f t="shared" si="18"/>
        <v>0</v>
      </c>
      <c r="E55" s="147">
        <f t="shared" si="19"/>
        <v>0</v>
      </c>
      <c r="F55" s="147">
        <f t="shared" si="20"/>
        <v>0</v>
      </c>
      <c r="G55" s="147">
        <f t="shared" si="21"/>
        <v>0</v>
      </c>
      <c r="H55" s="147">
        <f t="shared" si="22"/>
        <v>0</v>
      </c>
      <c r="I55" s="147">
        <f t="shared" si="23"/>
        <v>0</v>
      </c>
      <c r="J55" s="147">
        <f t="shared" si="24"/>
        <v>0</v>
      </c>
      <c r="K55" s="147">
        <f t="shared" si="25"/>
        <v>0</v>
      </c>
      <c r="L55" s="147">
        <f t="shared" si="26"/>
        <v>0</v>
      </c>
      <c r="M55" s="147">
        <f t="shared" si="27"/>
        <v>0</v>
      </c>
      <c r="N55" s="147">
        <f t="shared" si="28"/>
        <v>0</v>
      </c>
      <c r="O55" s="147">
        <f t="shared" si="15"/>
        <v>81.311999999999998</v>
      </c>
      <c r="P55" s="147">
        <f t="shared" si="16"/>
        <v>6.7759999999999998</v>
      </c>
    </row>
    <row r="56" spans="2:16" ht="24.95" customHeight="1" x14ac:dyDescent="0.55000000000000004">
      <c r="B56" s="145" t="s">
        <v>214</v>
      </c>
      <c r="C56" s="147">
        <f t="shared" si="17"/>
        <v>0</v>
      </c>
      <c r="D56" s="147">
        <f t="shared" si="18"/>
        <v>0</v>
      </c>
      <c r="E56" s="147">
        <f t="shared" si="19"/>
        <v>0</v>
      </c>
      <c r="F56" s="147">
        <f t="shared" si="20"/>
        <v>0</v>
      </c>
      <c r="G56" s="147">
        <f t="shared" si="21"/>
        <v>0</v>
      </c>
      <c r="H56" s="147">
        <f t="shared" si="22"/>
        <v>0</v>
      </c>
      <c r="I56" s="147">
        <f t="shared" si="23"/>
        <v>0</v>
      </c>
      <c r="J56" s="147">
        <f t="shared" si="24"/>
        <v>0</v>
      </c>
      <c r="K56" s="147">
        <f t="shared" si="25"/>
        <v>0</v>
      </c>
      <c r="L56" s="147">
        <f t="shared" si="26"/>
        <v>0</v>
      </c>
      <c r="M56" s="147">
        <f t="shared" si="27"/>
        <v>0</v>
      </c>
      <c r="N56" s="147">
        <f t="shared" si="28"/>
        <v>0</v>
      </c>
      <c r="O56" s="147">
        <f t="shared" si="15"/>
        <v>0</v>
      </c>
      <c r="P56" s="147">
        <f t="shared" si="16"/>
        <v>0</v>
      </c>
    </row>
    <row r="57" spans="2:16" ht="24.95" customHeight="1" x14ac:dyDescent="0.55000000000000004">
      <c r="B57" s="145" t="s">
        <v>209</v>
      </c>
      <c r="C57" s="147">
        <f t="shared" si="17"/>
        <v>0</v>
      </c>
      <c r="D57" s="147">
        <f t="shared" si="18"/>
        <v>0</v>
      </c>
      <c r="E57" s="147">
        <f t="shared" si="19"/>
        <v>0</v>
      </c>
      <c r="F57" s="147">
        <f t="shared" si="20"/>
        <v>0</v>
      </c>
      <c r="G57" s="147">
        <f t="shared" si="21"/>
        <v>0</v>
      </c>
      <c r="H57" s="147">
        <f t="shared" si="22"/>
        <v>0</v>
      </c>
      <c r="I57" s="147">
        <f t="shared" si="23"/>
        <v>0</v>
      </c>
      <c r="J57" s="147">
        <f t="shared" si="24"/>
        <v>0</v>
      </c>
      <c r="K57" s="147">
        <f t="shared" si="25"/>
        <v>0</v>
      </c>
      <c r="L57" s="147">
        <f t="shared" si="26"/>
        <v>0</v>
      </c>
      <c r="M57" s="147">
        <f t="shared" si="27"/>
        <v>0</v>
      </c>
      <c r="N57" s="147">
        <f t="shared" si="28"/>
        <v>0</v>
      </c>
      <c r="O57" s="147">
        <f t="shared" si="15"/>
        <v>0</v>
      </c>
      <c r="P57" s="147">
        <f t="shared" si="16"/>
        <v>0</v>
      </c>
    </row>
    <row r="58" spans="2:16" ht="24.95" customHeight="1" x14ac:dyDescent="0.55000000000000004">
      <c r="B58" s="145" t="s">
        <v>210</v>
      </c>
      <c r="C58" s="147">
        <f t="shared" si="17"/>
        <v>0</v>
      </c>
      <c r="D58" s="147">
        <f t="shared" si="18"/>
        <v>0</v>
      </c>
      <c r="E58" s="147">
        <f t="shared" si="19"/>
        <v>0</v>
      </c>
      <c r="F58" s="147">
        <f t="shared" si="20"/>
        <v>0</v>
      </c>
      <c r="G58" s="147">
        <f t="shared" si="21"/>
        <v>0</v>
      </c>
      <c r="H58" s="147">
        <f t="shared" si="22"/>
        <v>0</v>
      </c>
      <c r="I58" s="147">
        <f t="shared" si="23"/>
        <v>0</v>
      </c>
      <c r="J58" s="147">
        <f t="shared" si="24"/>
        <v>0</v>
      </c>
      <c r="K58" s="147">
        <f t="shared" si="25"/>
        <v>0</v>
      </c>
      <c r="L58" s="147">
        <f t="shared" si="26"/>
        <v>0</v>
      </c>
      <c r="M58" s="147">
        <f t="shared" si="27"/>
        <v>0</v>
      </c>
      <c r="N58" s="147">
        <f t="shared" si="28"/>
        <v>0</v>
      </c>
      <c r="O58" s="147">
        <f t="shared" si="15"/>
        <v>0</v>
      </c>
      <c r="P58" s="147">
        <f t="shared" si="16"/>
        <v>0</v>
      </c>
    </row>
    <row r="59" spans="2:16" ht="24.95" customHeight="1" x14ac:dyDescent="0.55000000000000004">
      <c r="B59" s="145" t="s">
        <v>7</v>
      </c>
      <c r="C59" s="175">
        <f t="shared" si="17"/>
        <v>4559.0879999999997</v>
      </c>
      <c r="D59" s="147">
        <f t="shared" si="18"/>
        <v>4209.1580000000004</v>
      </c>
      <c r="E59" s="147">
        <f t="shared" si="19"/>
        <v>5178.9639999999999</v>
      </c>
      <c r="F59" s="147">
        <f t="shared" si="20"/>
        <v>5068.9859999999999</v>
      </c>
      <c r="G59" s="147">
        <f t="shared" si="21"/>
        <v>5698.86</v>
      </c>
      <c r="H59" s="147">
        <f t="shared" si="22"/>
        <v>5838.8320000000003</v>
      </c>
      <c r="I59" s="147">
        <f t="shared" si="23"/>
        <v>6838.6320000000005</v>
      </c>
      <c r="J59" s="147">
        <f t="shared" si="24"/>
        <v>7628.4740000000002</v>
      </c>
      <c r="K59" s="147">
        <f t="shared" si="25"/>
        <v>7728.4539999999997</v>
      </c>
      <c r="L59" s="147">
        <f t="shared" si="26"/>
        <v>7068.5860000000002</v>
      </c>
      <c r="M59" s="147">
        <f t="shared" si="27"/>
        <v>6028.7939999999999</v>
      </c>
      <c r="N59" s="147">
        <f t="shared" si="28"/>
        <v>5628.8739999999998</v>
      </c>
      <c r="O59" s="147">
        <f t="shared" si="15"/>
        <v>71475.70199999999</v>
      </c>
      <c r="P59" s="147">
        <f t="shared" si="16"/>
        <v>5956.3084999999992</v>
      </c>
    </row>
    <row r="60" spans="2:16" ht="24.95" customHeight="1" x14ac:dyDescent="0.55000000000000004">
      <c r="B60" s="145" t="s">
        <v>36</v>
      </c>
      <c r="C60" s="147">
        <f t="shared" si="17"/>
        <v>140.834</v>
      </c>
      <c r="D60" s="147">
        <f t="shared" si="18"/>
        <v>140.834</v>
      </c>
      <c r="E60" s="147">
        <f t="shared" si="19"/>
        <v>140.834</v>
      </c>
      <c r="F60" s="147">
        <f t="shared" si="20"/>
        <v>140.834</v>
      </c>
      <c r="G60" s="147">
        <f t="shared" si="21"/>
        <v>140.834</v>
      </c>
      <c r="H60" s="147">
        <f t="shared" si="22"/>
        <v>140.834</v>
      </c>
      <c r="I60" s="147">
        <f t="shared" si="23"/>
        <v>140.834</v>
      </c>
      <c r="J60" s="147">
        <f t="shared" si="24"/>
        <v>140.834</v>
      </c>
      <c r="K60" s="147">
        <f t="shared" si="25"/>
        <v>140.834</v>
      </c>
      <c r="L60" s="147">
        <f t="shared" si="26"/>
        <v>138.732</v>
      </c>
      <c r="M60" s="147">
        <f t="shared" si="27"/>
        <v>138.732</v>
      </c>
      <c r="N60" s="147">
        <f t="shared" si="28"/>
        <v>138.732</v>
      </c>
      <c r="O60" s="147">
        <f t="shared" si="15"/>
        <v>1683.7020000000002</v>
      </c>
      <c r="P60" s="147">
        <f t="shared" si="16"/>
        <v>140.30850000000001</v>
      </c>
    </row>
    <row r="61" spans="2:16" ht="24.95" customHeight="1" x14ac:dyDescent="0.55000000000000004">
      <c r="B61" s="145" t="s">
        <v>72</v>
      </c>
      <c r="C61" s="147">
        <f t="shared" si="17"/>
        <v>0</v>
      </c>
      <c r="D61" s="147">
        <f t="shared" si="18"/>
        <v>0</v>
      </c>
      <c r="E61" s="147">
        <f t="shared" si="19"/>
        <v>0</v>
      </c>
      <c r="F61" s="147">
        <f t="shared" si="20"/>
        <v>0</v>
      </c>
      <c r="G61" s="147">
        <f t="shared" si="21"/>
        <v>0</v>
      </c>
      <c r="H61" s="147">
        <f t="shared" si="22"/>
        <v>0</v>
      </c>
      <c r="I61" s="147">
        <f t="shared" si="23"/>
        <v>0</v>
      </c>
      <c r="J61" s="147">
        <f t="shared" si="24"/>
        <v>0</v>
      </c>
      <c r="K61" s="147">
        <f t="shared" si="25"/>
        <v>0</v>
      </c>
      <c r="L61" s="147">
        <f t="shared" si="26"/>
        <v>0</v>
      </c>
      <c r="M61" s="147">
        <f t="shared" si="27"/>
        <v>0</v>
      </c>
      <c r="N61" s="147">
        <f t="shared" si="28"/>
        <v>0</v>
      </c>
      <c r="O61" s="147">
        <f t="shared" si="15"/>
        <v>0</v>
      </c>
      <c r="P61" s="147">
        <f t="shared" si="16"/>
        <v>0</v>
      </c>
    </row>
    <row r="62" spans="2:16" ht="24.95" customHeight="1" x14ac:dyDescent="0.55000000000000004">
      <c r="B62" s="145" t="s">
        <v>73</v>
      </c>
      <c r="C62" s="147">
        <f t="shared" si="17"/>
        <v>1950.8703450000003</v>
      </c>
      <c r="D62" s="147">
        <f t="shared" si="18"/>
        <v>1561.677109</v>
      </c>
      <c r="E62" s="147">
        <f t="shared" si="19"/>
        <v>3987.9814999999999</v>
      </c>
      <c r="F62" s="147">
        <f t="shared" si="20"/>
        <v>2164.945127</v>
      </c>
      <c r="G62" s="147">
        <f t="shared" si="21"/>
        <v>4182.8946030000006</v>
      </c>
      <c r="H62" s="147">
        <f t="shared" si="22"/>
        <v>2284.6392129999999</v>
      </c>
      <c r="I62" s="147">
        <f t="shared" si="23"/>
        <v>2633.5625729999997</v>
      </c>
      <c r="J62" s="147">
        <f t="shared" si="24"/>
        <v>5422.3207339999999</v>
      </c>
      <c r="K62" s="147">
        <f t="shared" si="25"/>
        <v>3572.789968</v>
      </c>
      <c r="L62" s="147">
        <f t="shared" si="26"/>
        <v>2139.4542890000002</v>
      </c>
      <c r="M62" s="147">
        <f t="shared" si="27"/>
        <v>2139.4434690000003</v>
      </c>
      <c r="N62" s="147">
        <f t="shared" si="28"/>
        <v>2139.5154220000004</v>
      </c>
      <c r="O62" s="147">
        <f t="shared" si="15"/>
        <v>34180.094352000007</v>
      </c>
      <c r="P62" s="147">
        <f t="shared" si="16"/>
        <v>2848.3411960000008</v>
      </c>
    </row>
    <row r="63" spans="2:16" ht="24.95" customHeight="1" x14ac:dyDescent="0.55000000000000004">
      <c r="B63" s="148" t="s">
        <v>29</v>
      </c>
      <c r="C63" s="147">
        <f t="shared" si="17"/>
        <v>1343.28</v>
      </c>
      <c r="D63" s="147">
        <f t="shared" si="18"/>
        <v>1340.9599999999998</v>
      </c>
      <c r="E63" s="147">
        <f t="shared" si="19"/>
        <v>1366.48</v>
      </c>
      <c r="F63" s="147">
        <f t="shared" si="20"/>
        <v>1296.8799999999999</v>
      </c>
      <c r="G63" s="147">
        <f t="shared" si="21"/>
        <v>1317.76</v>
      </c>
      <c r="H63" s="147">
        <f t="shared" si="22"/>
        <v>1426.8</v>
      </c>
      <c r="I63" s="147">
        <f t="shared" si="23"/>
        <v>1368.8</v>
      </c>
      <c r="J63" s="147">
        <f t="shared" si="24"/>
        <v>1375.76</v>
      </c>
      <c r="K63" s="147">
        <f t="shared" si="25"/>
        <v>1345.6</v>
      </c>
      <c r="L63" s="147">
        <f t="shared" si="26"/>
        <v>1327.04</v>
      </c>
      <c r="M63" s="147">
        <f t="shared" si="27"/>
        <v>1350.24</v>
      </c>
      <c r="N63" s="147">
        <f t="shared" si="28"/>
        <v>1336.32</v>
      </c>
      <c r="O63" s="147">
        <f t="shared" si="15"/>
        <v>16195.92</v>
      </c>
      <c r="P63" s="147">
        <f t="shared" si="16"/>
        <v>1349.66</v>
      </c>
    </row>
    <row r="64" spans="2:16" ht="24.95" customHeight="1" x14ac:dyDescent="0.55000000000000004">
      <c r="B64" s="150" t="s">
        <v>88</v>
      </c>
      <c r="C64" s="147">
        <f t="shared" si="17"/>
        <v>0</v>
      </c>
      <c r="D64" s="147">
        <f t="shared" si="18"/>
        <v>0</v>
      </c>
      <c r="E64" s="147">
        <f t="shared" si="19"/>
        <v>0</v>
      </c>
      <c r="F64" s="147">
        <f t="shared" si="20"/>
        <v>0</v>
      </c>
      <c r="G64" s="147">
        <f t="shared" si="21"/>
        <v>0</v>
      </c>
      <c r="H64" s="147">
        <f t="shared" si="22"/>
        <v>0</v>
      </c>
      <c r="I64" s="147">
        <f t="shared" si="23"/>
        <v>0</v>
      </c>
      <c r="J64" s="147">
        <f t="shared" si="24"/>
        <v>0</v>
      </c>
      <c r="K64" s="147">
        <f t="shared" si="25"/>
        <v>0</v>
      </c>
      <c r="L64" s="147">
        <f t="shared" si="26"/>
        <v>0</v>
      </c>
      <c r="M64" s="147">
        <f t="shared" si="27"/>
        <v>0</v>
      </c>
      <c r="N64" s="147">
        <f t="shared" si="28"/>
        <v>0</v>
      </c>
      <c r="O64" s="147">
        <f t="shared" si="15"/>
        <v>0</v>
      </c>
      <c r="P64" s="147">
        <f t="shared" si="16"/>
        <v>0</v>
      </c>
    </row>
    <row r="65" spans="2:16" ht="24.95" customHeight="1" x14ac:dyDescent="0.55000000000000004">
      <c r="B65" s="152" t="s">
        <v>248</v>
      </c>
      <c r="C65" s="147">
        <v>687</v>
      </c>
      <c r="D65" s="147">
        <v>687</v>
      </c>
      <c r="E65" s="147">
        <v>687</v>
      </c>
      <c r="F65" s="147">
        <v>687</v>
      </c>
      <c r="G65" s="147">
        <v>687</v>
      </c>
      <c r="H65" s="147">
        <v>687</v>
      </c>
      <c r="I65" s="147">
        <v>788</v>
      </c>
      <c r="J65" s="147">
        <v>788</v>
      </c>
      <c r="K65" s="147">
        <v>788</v>
      </c>
      <c r="L65" s="147">
        <v>788</v>
      </c>
      <c r="M65" s="147">
        <v>788</v>
      </c>
      <c r="N65" s="147">
        <v>788</v>
      </c>
      <c r="O65" s="147">
        <f t="shared" si="15"/>
        <v>8850</v>
      </c>
      <c r="P65" s="147">
        <f t="shared" si="16"/>
        <v>737.5</v>
      </c>
    </row>
    <row r="66" spans="2:16" ht="24.95" customHeight="1" x14ac:dyDescent="0.55000000000000004">
      <c r="B66" s="152" t="s">
        <v>249</v>
      </c>
      <c r="C66" s="175">
        <f>'สรุปการคำนวณ ปี 2567'!$G$26</f>
        <v>8407.8312145743803</v>
      </c>
      <c r="D66" s="147">
        <f>'สรุปการคำนวณ ปี 2567'!$I$26</f>
        <v>7446.7348001800001</v>
      </c>
      <c r="E66" s="147">
        <f>'สรุปการคำนวณ ปี 2567'!$K$26</f>
        <v>10825.06644051</v>
      </c>
      <c r="F66" s="147">
        <f>'สรุปการคำนวณ ปี 2567'!$M$26</f>
        <v>8722.1014283999993</v>
      </c>
      <c r="G66" s="147">
        <f>'สรุปการคำนวณ ปี 2567'!$O$26</f>
        <v>11391.614090937361</v>
      </c>
      <c r="H66" s="147">
        <f>'สรุปการคำนวณ ปี 2567'!$Q$26</f>
        <v>9897.4471205415994</v>
      </c>
      <c r="I66" s="147">
        <f>'สรุปการคำนวณ ปี 2567'!$S$26</f>
        <v>11082.54008530612</v>
      </c>
      <c r="J66" s="147">
        <f>'สรุปการคำนวณ ปี 2567'!$U$26</f>
        <v>14788.051448367291</v>
      </c>
      <c r="K66" s="147">
        <f>'สรุปการคำนวณ ปี 2567'!$W$26</f>
        <v>12845.643585505639</v>
      </c>
      <c r="L66" s="147">
        <f>'สรุปการคำนวณ ปี 2567'!$Y$26</f>
        <v>10800.302769245201</v>
      </c>
      <c r="M66" s="147">
        <f>'สรุปการคำนวณ ปี 2567'!$AA$26</f>
        <v>10031.4248534667</v>
      </c>
      <c r="N66" s="153">
        <f>'สรุปการคำนวณ ปี 2567'!$AC$26</f>
        <v>9310.9525151912003</v>
      </c>
      <c r="O66" s="147">
        <f t="shared" si="15"/>
        <v>125549.71035222548</v>
      </c>
      <c r="P66" s="147">
        <f t="shared" si="16"/>
        <v>10462.475862685456</v>
      </c>
    </row>
    <row r="67" spans="2:16" ht="24.95" customHeight="1" x14ac:dyDescent="0.55000000000000004">
      <c r="B67" s="152" t="s">
        <v>250</v>
      </c>
      <c r="C67" s="147">
        <f t="shared" ref="C67:N67" si="29">C66/C65</f>
        <v>12.238473383659942</v>
      </c>
      <c r="D67" s="147">
        <f t="shared" si="29"/>
        <v>10.83949752573508</v>
      </c>
      <c r="E67" s="147">
        <f t="shared" si="29"/>
        <v>15.75701083043668</v>
      </c>
      <c r="F67" s="147">
        <f t="shared" si="29"/>
        <v>12.695926387772925</v>
      </c>
      <c r="G67" s="147">
        <f t="shared" si="29"/>
        <v>16.581679899472142</v>
      </c>
      <c r="H67" s="147">
        <f t="shared" si="29"/>
        <v>14.406764367600582</v>
      </c>
      <c r="I67" s="147">
        <f t="shared" si="29"/>
        <v>14.064137164094062</v>
      </c>
      <c r="J67" s="147">
        <f t="shared" si="29"/>
        <v>18.76656275173514</v>
      </c>
      <c r="K67" s="147">
        <f t="shared" si="29"/>
        <v>16.301578154194974</v>
      </c>
      <c r="L67" s="147">
        <f t="shared" si="29"/>
        <v>13.705967981275636</v>
      </c>
      <c r="M67" s="147">
        <f t="shared" si="29"/>
        <v>12.730234585617641</v>
      </c>
      <c r="N67" s="147">
        <f t="shared" si="29"/>
        <v>11.815929587806092</v>
      </c>
      <c r="O67" s="147">
        <f>SUM(C67:N67)</f>
        <v>169.90376261940094</v>
      </c>
      <c r="P67" s="147">
        <f>AVERAGE(C67:N67)</f>
        <v>14.158646884950079</v>
      </c>
    </row>
  </sheetData>
  <mergeCells count="27">
    <mergeCell ref="A26:E26"/>
    <mergeCell ref="B36:E36"/>
    <mergeCell ref="V4:W4"/>
    <mergeCell ref="AD4:AD5"/>
    <mergeCell ref="X4:Y4"/>
    <mergeCell ref="A6:A19"/>
    <mergeCell ref="J4:K4"/>
    <mergeCell ref="L4:M4"/>
    <mergeCell ref="N4:O4"/>
    <mergeCell ref="P4:Q4"/>
    <mergeCell ref="T4:U4"/>
    <mergeCell ref="B47:P47"/>
    <mergeCell ref="A2:AF2"/>
    <mergeCell ref="A3:A5"/>
    <mergeCell ref="B3:B5"/>
    <mergeCell ref="C3:C5"/>
    <mergeCell ref="D3:D5"/>
    <mergeCell ref="E3:E5"/>
    <mergeCell ref="F3:AE3"/>
    <mergeCell ref="AF3:AF5"/>
    <mergeCell ref="F4:G4"/>
    <mergeCell ref="H4:I4"/>
    <mergeCell ref="Z4:AA4"/>
    <mergeCell ref="AB4:AC4"/>
    <mergeCell ref="AE4:AE5"/>
    <mergeCell ref="R4:S4"/>
    <mergeCell ref="A21:A2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FD2C9-FDB9-4DDB-BD03-F7A2618E1E22}">
  <dimension ref="A1:R31"/>
  <sheetViews>
    <sheetView topLeftCell="A18" zoomScaleNormal="100" workbookViewId="0">
      <selection activeCell="Q27" sqref="Q27"/>
    </sheetView>
  </sheetViews>
  <sheetFormatPr defaultRowHeight="14.25" x14ac:dyDescent="0.2"/>
  <cols>
    <col min="1" max="1" width="13.125" customWidth="1"/>
    <col min="3" max="3" width="37.875" customWidth="1"/>
    <col min="4" max="4" width="7.125" bestFit="1" customWidth="1"/>
    <col min="5" max="11" width="10.875" bestFit="1" customWidth="1"/>
    <col min="12" max="12" width="11.125" bestFit="1" customWidth="1"/>
    <col min="13" max="16" width="10.875" bestFit="1" customWidth="1"/>
    <col min="17" max="17" width="12" bestFit="1" customWidth="1"/>
    <col min="18" max="18" width="9.875" customWidth="1"/>
  </cols>
  <sheetData>
    <row r="1" spans="1:18" ht="24" x14ac:dyDescent="0.55000000000000004">
      <c r="A1" s="197"/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2" spans="1:18" ht="24" x14ac:dyDescent="0.55000000000000004">
      <c r="A2" s="319" t="s">
        <v>275</v>
      </c>
      <c r="B2" s="319"/>
      <c r="C2" s="319"/>
      <c r="D2" s="319"/>
      <c r="E2" s="319"/>
      <c r="F2" s="319"/>
      <c r="G2" s="319"/>
      <c r="H2" s="319"/>
      <c r="I2" s="319"/>
      <c r="J2" s="319"/>
      <c r="K2" s="319"/>
      <c r="L2" s="319"/>
      <c r="M2" s="319"/>
      <c r="N2" s="319"/>
      <c r="O2" s="319"/>
      <c r="P2" s="319"/>
      <c r="Q2" s="319"/>
      <c r="R2" s="197"/>
    </row>
    <row r="3" spans="1:18" ht="24" x14ac:dyDescent="0.55000000000000004">
      <c r="A3" s="320" t="s">
        <v>0</v>
      </c>
      <c r="B3" s="321" t="s">
        <v>17</v>
      </c>
      <c r="C3" s="322"/>
      <c r="D3" s="320" t="s">
        <v>221</v>
      </c>
      <c r="E3" s="327" t="s">
        <v>303</v>
      </c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9"/>
      <c r="R3" s="197"/>
    </row>
    <row r="4" spans="1:18" ht="24" x14ac:dyDescent="0.55000000000000004">
      <c r="A4" s="320"/>
      <c r="B4" s="323"/>
      <c r="C4" s="324"/>
      <c r="D4" s="320"/>
      <c r="E4" s="199" t="s">
        <v>18</v>
      </c>
      <c r="F4" s="199" t="s">
        <v>19</v>
      </c>
      <c r="G4" s="199" t="s">
        <v>20</v>
      </c>
      <c r="H4" s="199" t="s">
        <v>21</v>
      </c>
      <c r="I4" s="199" t="s">
        <v>70</v>
      </c>
      <c r="J4" s="199" t="s">
        <v>71</v>
      </c>
      <c r="K4" s="199" t="s">
        <v>23</v>
      </c>
      <c r="L4" s="199" t="s">
        <v>24</v>
      </c>
      <c r="M4" s="199" t="s">
        <v>25</v>
      </c>
      <c r="N4" s="199" t="s">
        <v>26</v>
      </c>
      <c r="O4" s="199" t="s">
        <v>22</v>
      </c>
      <c r="P4" s="199" t="s">
        <v>27</v>
      </c>
      <c r="Q4" s="199" t="s">
        <v>28</v>
      </c>
      <c r="R4" s="197"/>
    </row>
    <row r="5" spans="1:18" ht="24" x14ac:dyDescent="0.55000000000000004">
      <c r="A5" s="320"/>
      <c r="B5" s="325"/>
      <c r="C5" s="326"/>
      <c r="D5" s="320"/>
      <c r="E5" s="198" t="s">
        <v>1</v>
      </c>
      <c r="F5" s="198" t="s">
        <v>1</v>
      </c>
      <c r="G5" s="198" t="s">
        <v>1</v>
      </c>
      <c r="H5" s="198" t="s">
        <v>1</v>
      </c>
      <c r="I5" s="198" t="s">
        <v>1</v>
      </c>
      <c r="J5" s="198" t="s">
        <v>1</v>
      </c>
      <c r="K5" s="198" t="s">
        <v>1</v>
      </c>
      <c r="L5" s="198" t="s">
        <v>1</v>
      </c>
      <c r="M5" s="198" t="s">
        <v>1</v>
      </c>
      <c r="N5" s="198" t="s">
        <v>1</v>
      </c>
      <c r="O5" s="198" t="s">
        <v>1</v>
      </c>
      <c r="P5" s="198" t="s">
        <v>1</v>
      </c>
      <c r="Q5" s="200" t="s">
        <v>277</v>
      </c>
      <c r="R5" s="197"/>
    </row>
    <row r="6" spans="1:18" ht="24" x14ac:dyDescent="0.55000000000000004">
      <c r="A6" s="310" t="s">
        <v>86</v>
      </c>
      <c r="B6" s="330" t="s">
        <v>278</v>
      </c>
      <c r="C6" s="331"/>
      <c r="D6" s="332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4"/>
      <c r="R6" s="197"/>
    </row>
    <row r="7" spans="1:18" ht="24" x14ac:dyDescent="0.55000000000000004">
      <c r="A7" s="311"/>
      <c r="B7" s="308" t="s">
        <v>279</v>
      </c>
      <c r="C7" s="309"/>
      <c r="D7" s="201" t="s">
        <v>5</v>
      </c>
      <c r="E7" s="201">
        <v>0</v>
      </c>
      <c r="F7" s="201">
        <v>0</v>
      </c>
      <c r="G7" s="201">
        <v>0</v>
      </c>
      <c r="H7" s="201">
        <v>0</v>
      </c>
      <c r="I7" s="201">
        <v>0</v>
      </c>
      <c r="J7" s="201">
        <v>0</v>
      </c>
      <c r="K7" s="201">
        <v>0</v>
      </c>
      <c r="L7" s="201">
        <v>0</v>
      </c>
      <c r="M7" s="201">
        <v>0</v>
      </c>
      <c r="N7" s="201">
        <v>0</v>
      </c>
      <c r="O7" s="201">
        <v>0</v>
      </c>
      <c r="P7" s="201">
        <v>0</v>
      </c>
      <c r="Q7" s="202">
        <f>SUM(E7:P7)</f>
        <v>0</v>
      </c>
      <c r="R7" s="197"/>
    </row>
    <row r="8" spans="1:18" ht="24" x14ac:dyDescent="0.55000000000000004">
      <c r="A8" s="311"/>
      <c r="B8" s="313" t="s">
        <v>280</v>
      </c>
      <c r="C8" s="314"/>
      <c r="D8" s="203" t="s">
        <v>5</v>
      </c>
      <c r="E8" s="203">
        <v>0</v>
      </c>
      <c r="F8" s="203">
        <v>0</v>
      </c>
      <c r="G8" s="203">
        <v>0</v>
      </c>
      <c r="H8" s="203">
        <v>0</v>
      </c>
      <c r="I8" s="203">
        <v>0</v>
      </c>
      <c r="J8" s="203">
        <v>0</v>
      </c>
      <c r="K8" s="203">
        <v>0</v>
      </c>
      <c r="L8" s="203">
        <v>0</v>
      </c>
      <c r="M8" s="203">
        <v>0</v>
      </c>
      <c r="N8" s="203">
        <v>0</v>
      </c>
      <c r="O8" s="203">
        <v>0</v>
      </c>
      <c r="P8" s="203">
        <v>0</v>
      </c>
      <c r="Q8" s="204">
        <f t="shared" ref="Q8:Q11" si="0">SUM(E8:P8)</f>
        <v>0</v>
      </c>
      <c r="R8" s="197"/>
    </row>
    <row r="9" spans="1:18" ht="24" x14ac:dyDescent="0.55000000000000004">
      <c r="A9" s="311"/>
      <c r="B9" s="308" t="s">
        <v>281</v>
      </c>
      <c r="C9" s="309"/>
      <c r="D9" s="201" t="s">
        <v>5</v>
      </c>
      <c r="E9" s="203">
        <v>0</v>
      </c>
      <c r="F9" s="203">
        <v>0</v>
      </c>
      <c r="G9" s="203">
        <v>0</v>
      </c>
      <c r="H9" s="203">
        <v>0</v>
      </c>
      <c r="I9" s="203">
        <v>0</v>
      </c>
      <c r="J9" s="203">
        <v>0</v>
      </c>
      <c r="K9" s="203">
        <v>0</v>
      </c>
      <c r="L9" s="203">
        <v>0</v>
      </c>
      <c r="M9" s="203">
        <v>0</v>
      </c>
      <c r="N9" s="203">
        <v>0</v>
      </c>
      <c r="O9" s="203">
        <v>0</v>
      </c>
      <c r="P9" s="203">
        <v>0</v>
      </c>
      <c r="Q9" s="217">
        <v>0</v>
      </c>
      <c r="R9" s="197"/>
    </row>
    <row r="10" spans="1:18" ht="24" x14ac:dyDescent="0.55000000000000004">
      <c r="A10" s="311"/>
      <c r="B10" s="337" t="s">
        <v>282</v>
      </c>
      <c r="C10" s="338"/>
      <c r="D10" s="203" t="s">
        <v>5</v>
      </c>
      <c r="E10" s="203">
        <v>0</v>
      </c>
      <c r="F10" s="203">
        <v>0</v>
      </c>
      <c r="G10" s="203">
        <v>0</v>
      </c>
      <c r="H10" s="203">
        <v>0</v>
      </c>
      <c r="I10" s="203">
        <v>0</v>
      </c>
      <c r="J10" s="203">
        <v>0</v>
      </c>
      <c r="K10" s="203">
        <v>0</v>
      </c>
      <c r="L10" s="203">
        <v>0</v>
      </c>
      <c r="M10" s="203">
        <v>0</v>
      </c>
      <c r="N10" s="203">
        <v>0</v>
      </c>
      <c r="O10" s="203">
        <v>0</v>
      </c>
      <c r="P10" s="203">
        <v>0</v>
      </c>
      <c r="Q10" s="217">
        <v>0</v>
      </c>
      <c r="R10" s="197"/>
    </row>
    <row r="11" spans="1:18" ht="24" x14ac:dyDescent="0.55000000000000004">
      <c r="A11" s="311"/>
      <c r="B11" s="313" t="s">
        <v>283</v>
      </c>
      <c r="C11" s="314"/>
      <c r="D11" s="203" t="s">
        <v>5</v>
      </c>
      <c r="E11" s="203">
        <v>23</v>
      </c>
      <c r="F11" s="203">
        <v>23</v>
      </c>
      <c r="G11" s="203">
        <v>22</v>
      </c>
      <c r="H11" s="203">
        <v>21</v>
      </c>
      <c r="I11" s="203">
        <v>20</v>
      </c>
      <c r="J11" s="203">
        <v>22.33</v>
      </c>
      <c r="K11" s="203">
        <v>42.930999999999997</v>
      </c>
      <c r="L11" s="203">
        <v>23.407</v>
      </c>
      <c r="M11" s="203">
        <v>23.407</v>
      </c>
      <c r="N11" s="203">
        <v>54.91</v>
      </c>
      <c r="O11" s="203">
        <v>54.97</v>
      </c>
      <c r="P11" s="203">
        <v>27.46</v>
      </c>
      <c r="Q11" s="204">
        <f t="shared" si="0"/>
        <v>358.41500000000002</v>
      </c>
      <c r="R11" s="197"/>
    </row>
    <row r="12" spans="1:18" ht="24" x14ac:dyDescent="0.55000000000000004">
      <c r="A12" s="311"/>
      <c r="B12" s="339" t="s">
        <v>34</v>
      </c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P12" s="340"/>
      <c r="Q12" s="341"/>
      <c r="R12" s="197"/>
    </row>
    <row r="13" spans="1:18" ht="24" x14ac:dyDescent="0.55000000000000004">
      <c r="A13" s="311"/>
      <c r="B13" s="339" t="s">
        <v>284</v>
      </c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340"/>
      <c r="O13" s="340"/>
      <c r="P13" s="340"/>
      <c r="Q13" s="341"/>
      <c r="R13" s="197"/>
    </row>
    <row r="14" spans="1:18" ht="24" x14ac:dyDescent="0.55000000000000004">
      <c r="A14" s="311"/>
      <c r="B14" s="308" t="s">
        <v>285</v>
      </c>
      <c r="C14" s="309"/>
      <c r="D14" s="201" t="s">
        <v>5</v>
      </c>
      <c r="E14" s="201">
        <v>100.47799999999999</v>
      </c>
      <c r="F14" s="201">
        <v>50</v>
      </c>
      <c r="G14" s="201">
        <v>35</v>
      </c>
      <c r="H14" s="201">
        <v>0</v>
      </c>
      <c r="I14" s="201">
        <v>0</v>
      </c>
      <c r="J14" s="201">
        <v>55</v>
      </c>
      <c r="K14" s="201">
        <v>0</v>
      </c>
      <c r="L14" s="201">
        <v>59.365000000000002</v>
      </c>
      <c r="M14" s="201">
        <v>0</v>
      </c>
      <c r="N14" s="203">
        <v>0</v>
      </c>
      <c r="O14" s="203">
        <v>92.63</v>
      </c>
      <c r="P14" s="203">
        <v>0</v>
      </c>
      <c r="Q14" s="202">
        <f>SUM(E14:P14)</f>
        <v>392.47300000000001</v>
      </c>
      <c r="R14" s="197"/>
    </row>
    <row r="15" spans="1:18" ht="24" x14ac:dyDescent="0.55000000000000004">
      <c r="A15" s="311"/>
      <c r="B15" s="308" t="s">
        <v>286</v>
      </c>
      <c r="C15" s="309"/>
      <c r="D15" s="201" t="s">
        <v>5</v>
      </c>
      <c r="E15" s="201">
        <v>3</v>
      </c>
      <c r="F15" s="201">
        <v>3</v>
      </c>
      <c r="G15" s="201">
        <v>3</v>
      </c>
      <c r="H15" s="201">
        <v>2</v>
      </c>
      <c r="I15" s="201">
        <v>3.339</v>
      </c>
      <c r="J15" s="201">
        <v>3</v>
      </c>
      <c r="K15" s="201">
        <v>3</v>
      </c>
      <c r="L15" s="201">
        <v>3</v>
      </c>
      <c r="M15" s="201">
        <v>3</v>
      </c>
      <c r="N15" s="203">
        <v>2.8</v>
      </c>
      <c r="O15" s="203">
        <v>0</v>
      </c>
      <c r="P15" s="203">
        <v>3.3</v>
      </c>
      <c r="Q15" s="202">
        <f t="shared" ref="Q15:Q27" si="1">SUM(E15:P15)</f>
        <v>32.439</v>
      </c>
      <c r="R15" s="197"/>
    </row>
    <row r="16" spans="1:18" ht="24" x14ac:dyDescent="0.55000000000000004">
      <c r="A16" s="311"/>
      <c r="B16" s="313" t="s">
        <v>287</v>
      </c>
      <c r="C16" s="314"/>
      <c r="D16" s="203" t="s">
        <v>5</v>
      </c>
      <c r="E16" s="203">
        <v>0</v>
      </c>
      <c r="F16" s="203">
        <v>0</v>
      </c>
      <c r="G16" s="203">
        <v>0</v>
      </c>
      <c r="H16" s="203">
        <v>0</v>
      </c>
      <c r="I16" s="203">
        <v>0</v>
      </c>
      <c r="J16" s="203">
        <v>0</v>
      </c>
      <c r="K16" s="203">
        <v>0</v>
      </c>
      <c r="L16" s="203">
        <v>0</v>
      </c>
      <c r="M16" s="203">
        <v>0</v>
      </c>
      <c r="N16" s="203">
        <v>0</v>
      </c>
      <c r="O16" s="203">
        <v>0</v>
      </c>
      <c r="P16" s="203">
        <v>0</v>
      </c>
      <c r="Q16" s="202">
        <f t="shared" si="1"/>
        <v>0</v>
      </c>
      <c r="R16" s="197"/>
    </row>
    <row r="17" spans="1:18" ht="24" x14ac:dyDescent="0.55000000000000004">
      <c r="A17" s="311"/>
      <c r="B17" s="313" t="s">
        <v>288</v>
      </c>
      <c r="C17" s="314"/>
      <c r="D17" s="203" t="s">
        <v>5</v>
      </c>
      <c r="E17" s="203">
        <v>0</v>
      </c>
      <c r="F17" s="203">
        <v>0</v>
      </c>
      <c r="G17" s="203">
        <v>0</v>
      </c>
      <c r="H17" s="203">
        <v>0</v>
      </c>
      <c r="I17" s="203">
        <v>0</v>
      </c>
      <c r="J17" s="203">
        <v>0</v>
      </c>
      <c r="K17" s="203">
        <v>0</v>
      </c>
      <c r="L17" s="203">
        <v>0</v>
      </c>
      <c r="M17" s="203">
        <v>0</v>
      </c>
      <c r="N17" s="203">
        <v>0</v>
      </c>
      <c r="O17" s="203">
        <v>0</v>
      </c>
      <c r="P17" s="203">
        <v>0</v>
      </c>
      <c r="Q17" s="202">
        <f t="shared" si="1"/>
        <v>0</v>
      </c>
      <c r="R17" s="197"/>
    </row>
    <row r="18" spans="1:18" ht="24" x14ac:dyDescent="0.55000000000000004">
      <c r="A18" s="311"/>
      <c r="B18" s="313" t="s">
        <v>289</v>
      </c>
      <c r="C18" s="314"/>
      <c r="D18" s="203" t="s">
        <v>5</v>
      </c>
      <c r="E18" s="203">
        <v>0</v>
      </c>
      <c r="F18" s="203">
        <v>0</v>
      </c>
      <c r="G18" s="203">
        <v>0</v>
      </c>
      <c r="H18" s="203">
        <v>0</v>
      </c>
      <c r="I18" s="203">
        <v>0</v>
      </c>
      <c r="J18" s="203">
        <v>0</v>
      </c>
      <c r="K18" s="203">
        <v>0</v>
      </c>
      <c r="L18" s="203">
        <v>0</v>
      </c>
      <c r="M18" s="203">
        <v>0</v>
      </c>
      <c r="N18" s="203">
        <v>0</v>
      </c>
      <c r="O18" s="203">
        <v>0</v>
      </c>
      <c r="P18" s="203">
        <v>0</v>
      </c>
      <c r="Q18" s="202">
        <f t="shared" si="1"/>
        <v>0</v>
      </c>
      <c r="R18" s="197"/>
    </row>
    <row r="19" spans="1:18" ht="24" x14ac:dyDescent="0.55000000000000004">
      <c r="A19" s="311"/>
      <c r="B19" s="301" t="s">
        <v>290</v>
      </c>
      <c r="C19" s="302"/>
      <c r="D19" s="205" t="s">
        <v>10</v>
      </c>
      <c r="E19" s="205">
        <v>0</v>
      </c>
      <c r="F19" s="205">
        <v>0</v>
      </c>
      <c r="G19" s="205">
        <v>0</v>
      </c>
      <c r="H19" s="205">
        <v>0</v>
      </c>
      <c r="I19" s="205">
        <v>0</v>
      </c>
      <c r="J19" s="205">
        <v>0</v>
      </c>
      <c r="K19" s="205">
        <v>0</v>
      </c>
      <c r="L19" s="205">
        <v>0</v>
      </c>
      <c r="M19" s="205">
        <v>0</v>
      </c>
      <c r="N19" s="205">
        <v>0</v>
      </c>
      <c r="O19" s="205">
        <v>0</v>
      </c>
      <c r="P19" s="205">
        <v>0</v>
      </c>
      <c r="Q19" s="202">
        <f t="shared" si="1"/>
        <v>0</v>
      </c>
      <c r="R19" s="197"/>
    </row>
    <row r="20" spans="1:18" ht="24" x14ac:dyDescent="0.55000000000000004">
      <c r="A20" s="312"/>
      <c r="B20" s="335" t="s">
        <v>291</v>
      </c>
      <c r="C20" s="336"/>
      <c r="D20" s="206" t="s">
        <v>10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4">
        <f t="shared" si="1"/>
        <v>0</v>
      </c>
      <c r="R20" s="197"/>
    </row>
    <row r="21" spans="1:18" ht="48" x14ac:dyDescent="0.55000000000000004">
      <c r="A21" s="208" t="s">
        <v>85</v>
      </c>
      <c r="B21" s="367" t="s">
        <v>292</v>
      </c>
      <c r="C21" s="368"/>
      <c r="D21" s="201" t="s">
        <v>8</v>
      </c>
      <c r="E21" s="209">
        <v>9120</v>
      </c>
      <c r="F21" s="209">
        <v>8420</v>
      </c>
      <c r="G21" s="209">
        <v>10360</v>
      </c>
      <c r="H21" s="209">
        <v>10140</v>
      </c>
      <c r="I21" s="209">
        <v>11400</v>
      </c>
      <c r="J21" s="209">
        <v>11680</v>
      </c>
      <c r="K21" s="209">
        <v>13680</v>
      </c>
      <c r="L21" s="209">
        <v>15260</v>
      </c>
      <c r="M21" s="209">
        <v>15460</v>
      </c>
      <c r="N21" s="209">
        <v>14140</v>
      </c>
      <c r="O21" s="209">
        <v>12060</v>
      </c>
      <c r="P21" s="209">
        <v>11260</v>
      </c>
      <c r="Q21" s="202">
        <f t="shared" si="1"/>
        <v>142980</v>
      </c>
      <c r="R21" s="197"/>
    </row>
    <row r="22" spans="1:18" ht="24" x14ac:dyDescent="0.55000000000000004">
      <c r="A22" s="310" t="s">
        <v>87</v>
      </c>
      <c r="B22" s="308" t="s">
        <v>293</v>
      </c>
      <c r="C22" s="309"/>
      <c r="D22" s="201" t="s">
        <v>10</v>
      </c>
      <c r="E22" s="209">
        <v>67</v>
      </c>
      <c r="F22" s="209">
        <v>67</v>
      </c>
      <c r="G22" s="209">
        <v>67</v>
      </c>
      <c r="H22" s="209">
        <v>67</v>
      </c>
      <c r="I22" s="209">
        <v>67</v>
      </c>
      <c r="J22" s="209">
        <v>67</v>
      </c>
      <c r="K22" s="209">
        <v>67</v>
      </c>
      <c r="L22" s="209">
        <v>67</v>
      </c>
      <c r="M22" s="209">
        <v>67</v>
      </c>
      <c r="N22" s="209">
        <v>66</v>
      </c>
      <c r="O22" s="209">
        <v>66</v>
      </c>
      <c r="P22" s="209">
        <v>66</v>
      </c>
      <c r="Q22" s="202">
        <f t="shared" si="1"/>
        <v>801</v>
      </c>
      <c r="R22" s="197"/>
    </row>
    <row r="23" spans="1:18" ht="24" x14ac:dyDescent="0.55000000000000004">
      <c r="A23" s="311"/>
      <c r="B23" s="313" t="s">
        <v>294</v>
      </c>
      <c r="C23" s="314"/>
      <c r="D23" s="203" t="s">
        <v>11</v>
      </c>
      <c r="E23" s="203">
        <v>3578.2150000000001</v>
      </c>
      <c r="F23" s="203">
        <v>2346.029</v>
      </c>
      <c r="G23" s="203">
        <v>6653.36</v>
      </c>
      <c r="H23" s="203">
        <v>3215.2069999999999</v>
      </c>
      <c r="I23" s="203">
        <v>6524.8230000000003</v>
      </c>
      <c r="J23" s="203">
        <v>3686.3629999999998</v>
      </c>
      <c r="K23" s="203">
        <v>4024.9929999999999</v>
      </c>
      <c r="L23" s="203">
        <v>8846.4740000000002</v>
      </c>
      <c r="M23" s="203">
        <v>4411.0479999999998</v>
      </c>
      <c r="N23" s="203">
        <v>2810.9789999999998</v>
      </c>
      <c r="O23" s="203">
        <v>2810.9789999999998</v>
      </c>
      <c r="P23" s="203">
        <v>2811.1120000000001</v>
      </c>
      <c r="Q23" s="204">
        <f t="shared" si="1"/>
        <v>51719.582000000002</v>
      </c>
      <c r="R23" s="197"/>
    </row>
    <row r="24" spans="1:18" ht="24" x14ac:dyDescent="0.55000000000000004">
      <c r="A24" s="311"/>
      <c r="B24" s="313" t="s">
        <v>295</v>
      </c>
      <c r="C24" s="314"/>
      <c r="D24" s="203" t="s">
        <v>11</v>
      </c>
      <c r="E24" s="203">
        <v>0</v>
      </c>
      <c r="F24" s="203">
        <v>430.25</v>
      </c>
      <c r="G24" s="203">
        <v>494.53</v>
      </c>
      <c r="H24" s="203">
        <v>434.44</v>
      </c>
      <c r="I24" s="203">
        <v>889.02</v>
      </c>
      <c r="J24" s="203">
        <v>536.63</v>
      </c>
      <c r="K24" s="203">
        <v>842.96</v>
      </c>
      <c r="L24" s="203">
        <v>1176.3</v>
      </c>
      <c r="M24" s="203">
        <v>2193</v>
      </c>
      <c r="N24" s="203">
        <v>1143.6500000000001</v>
      </c>
      <c r="O24" s="203">
        <v>1143.6300000000001</v>
      </c>
      <c r="P24" s="203">
        <v>1143.6300000000001</v>
      </c>
      <c r="Q24" s="204">
        <f t="shared" si="1"/>
        <v>10428.040000000001</v>
      </c>
      <c r="R24" s="197"/>
    </row>
    <row r="25" spans="1:18" ht="24" x14ac:dyDescent="0.55000000000000004">
      <c r="A25" s="311"/>
      <c r="B25" s="313" t="s">
        <v>296</v>
      </c>
      <c r="C25" s="314"/>
      <c r="D25" s="210" t="s">
        <v>11</v>
      </c>
      <c r="E25" s="203">
        <v>27.83</v>
      </c>
      <c r="F25" s="203">
        <v>110.37</v>
      </c>
      <c r="G25" s="203">
        <v>223.61</v>
      </c>
      <c r="H25" s="203">
        <v>352.1</v>
      </c>
      <c r="I25" s="203">
        <v>317.94</v>
      </c>
      <c r="J25" s="203">
        <v>0</v>
      </c>
      <c r="K25" s="203">
        <v>0</v>
      </c>
      <c r="L25" s="203">
        <v>0</v>
      </c>
      <c r="M25" s="203">
        <v>0</v>
      </c>
      <c r="N25" s="203">
        <v>0</v>
      </c>
      <c r="O25" s="203">
        <v>0</v>
      </c>
      <c r="P25" s="203">
        <v>0</v>
      </c>
      <c r="Q25" s="204">
        <f t="shared" si="1"/>
        <v>1031.8500000000001</v>
      </c>
      <c r="R25" s="246"/>
    </row>
    <row r="26" spans="1:18" ht="24" x14ac:dyDescent="0.55000000000000004">
      <c r="A26" s="311"/>
      <c r="B26" s="317" t="s">
        <v>309</v>
      </c>
      <c r="C26" s="318"/>
      <c r="D26" s="210" t="str">
        <f>D25</f>
        <v>m3</v>
      </c>
      <c r="E26" s="247">
        <f>SUM(E23:E25)</f>
        <v>3606.0450000000001</v>
      </c>
      <c r="F26" s="247">
        <f t="shared" ref="F26:Q26" si="2">SUM(F23:F25)</f>
        <v>2886.6489999999999</v>
      </c>
      <c r="G26" s="247">
        <f t="shared" si="2"/>
        <v>7371.4999999999991</v>
      </c>
      <c r="H26" s="247">
        <f t="shared" si="2"/>
        <v>4001.7469999999998</v>
      </c>
      <c r="I26" s="247">
        <f t="shared" si="2"/>
        <v>7731.7830000000004</v>
      </c>
      <c r="J26" s="247">
        <f t="shared" si="2"/>
        <v>4222.9929999999995</v>
      </c>
      <c r="K26" s="247">
        <f t="shared" si="2"/>
        <v>4867.9529999999995</v>
      </c>
      <c r="L26" s="247">
        <f t="shared" si="2"/>
        <v>10022.773999999999</v>
      </c>
      <c r="M26" s="247">
        <f t="shared" si="2"/>
        <v>6604.0479999999998</v>
      </c>
      <c r="N26" s="247">
        <f t="shared" si="2"/>
        <v>3954.6289999999999</v>
      </c>
      <c r="O26" s="247">
        <f t="shared" si="2"/>
        <v>3954.6089999999999</v>
      </c>
      <c r="P26" s="247">
        <f t="shared" si="2"/>
        <v>3954.7420000000002</v>
      </c>
      <c r="Q26" s="247">
        <f t="shared" si="2"/>
        <v>63179.472000000002</v>
      </c>
      <c r="R26" s="246"/>
    </row>
    <row r="27" spans="1:18" ht="24" x14ac:dyDescent="0.55000000000000004">
      <c r="A27" s="312"/>
      <c r="B27" s="315" t="s">
        <v>297</v>
      </c>
      <c r="C27" s="316"/>
      <c r="D27" s="211" t="s">
        <v>10</v>
      </c>
      <c r="E27" s="201">
        <v>579</v>
      </c>
      <c r="F27" s="201">
        <v>578</v>
      </c>
      <c r="G27" s="201">
        <v>589</v>
      </c>
      <c r="H27" s="201">
        <v>559</v>
      </c>
      <c r="I27" s="201">
        <v>568</v>
      </c>
      <c r="J27" s="201">
        <v>615</v>
      </c>
      <c r="K27" s="201">
        <v>590</v>
      </c>
      <c r="L27" s="201">
        <v>593</v>
      </c>
      <c r="M27" s="201">
        <v>580</v>
      </c>
      <c r="N27" s="201">
        <v>572</v>
      </c>
      <c r="O27" s="201">
        <v>582</v>
      </c>
      <c r="P27" s="201">
        <v>576</v>
      </c>
      <c r="Q27" s="202">
        <f t="shared" si="1"/>
        <v>6981</v>
      </c>
      <c r="R27" s="197"/>
    </row>
    <row r="28" spans="1:18" ht="24" x14ac:dyDescent="0.55000000000000004">
      <c r="A28" s="303" t="s">
        <v>28</v>
      </c>
      <c r="B28" s="303"/>
      <c r="C28" s="303"/>
      <c r="D28" s="303"/>
      <c r="E28" s="212">
        <f t="shared" ref="E28:Q28" si="3">SUM(E7+E8+E9+E10+E11+E14+E15+E16+E17+E18+E19+E20+E21+E22+E23+E24+E25)</f>
        <v>12919.522999999999</v>
      </c>
      <c r="F28" s="212">
        <f t="shared" si="3"/>
        <v>11449.649000000001</v>
      </c>
      <c r="G28" s="212">
        <f t="shared" si="3"/>
        <v>17858.5</v>
      </c>
      <c r="H28" s="212">
        <f t="shared" si="3"/>
        <v>14231.747000000001</v>
      </c>
      <c r="I28" s="212">
        <f t="shared" si="3"/>
        <v>19222.121999999999</v>
      </c>
      <c r="J28" s="212">
        <f t="shared" si="3"/>
        <v>16050.322999999999</v>
      </c>
      <c r="K28" s="212">
        <f t="shared" si="3"/>
        <v>18660.883999999998</v>
      </c>
      <c r="L28" s="212">
        <f t="shared" si="3"/>
        <v>25435.545999999998</v>
      </c>
      <c r="M28" s="212">
        <f t="shared" si="3"/>
        <v>22157.454999999998</v>
      </c>
      <c r="N28" s="212">
        <f t="shared" si="3"/>
        <v>18218.339</v>
      </c>
      <c r="O28" s="212">
        <f t="shared" si="3"/>
        <v>16228.208999999999</v>
      </c>
      <c r="P28" s="212">
        <f t="shared" si="3"/>
        <v>15311.502</v>
      </c>
      <c r="Q28" s="213">
        <f t="shared" si="3"/>
        <v>207743.799</v>
      </c>
      <c r="R28" s="197"/>
    </row>
    <row r="29" spans="1:18" ht="24" x14ac:dyDescent="0.55000000000000004">
      <c r="A29" s="304" t="s">
        <v>304</v>
      </c>
      <c r="B29" s="305"/>
      <c r="C29" s="306"/>
      <c r="D29" s="214" t="s">
        <v>299</v>
      </c>
      <c r="E29" s="215">
        <v>804</v>
      </c>
      <c r="F29" s="215">
        <v>804</v>
      </c>
      <c r="G29" s="215">
        <v>804</v>
      </c>
      <c r="H29" s="215">
        <v>804</v>
      </c>
      <c r="I29" s="215">
        <v>804</v>
      </c>
      <c r="J29" s="215">
        <v>804</v>
      </c>
      <c r="K29" s="215">
        <v>804</v>
      </c>
      <c r="L29" s="215">
        <v>804</v>
      </c>
      <c r="M29" s="215">
        <v>804</v>
      </c>
      <c r="N29" s="215">
        <v>804</v>
      </c>
      <c r="O29" s="215">
        <v>804</v>
      </c>
      <c r="P29" s="215">
        <v>804</v>
      </c>
      <c r="Q29" s="215">
        <f>AVERAGE(E29:P29)</f>
        <v>804</v>
      </c>
      <c r="R29" s="197"/>
    </row>
    <row r="30" spans="1:18" ht="24" x14ac:dyDescent="0.55000000000000004">
      <c r="A30" s="307" t="s">
        <v>300</v>
      </c>
      <c r="B30" s="307"/>
      <c r="C30" s="307"/>
      <c r="D30" s="214" t="s">
        <v>299</v>
      </c>
      <c r="E30" s="214">
        <v>11</v>
      </c>
      <c r="F30" s="214">
        <v>11</v>
      </c>
      <c r="G30" s="214">
        <v>11</v>
      </c>
      <c r="H30" s="214">
        <v>11</v>
      </c>
      <c r="I30" s="214">
        <v>11</v>
      </c>
      <c r="J30" s="214">
        <v>11</v>
      </c>
      <c r="K30" s="214">
        <v>11</v>
      </c>
      <c r="L30" s="214">
        <v>11</v>
      </c>
      <c r="M30" s="214">
        <v>11</v>
      </c>
      <c r="N30" s="214">
        <v>11</v>
      </c>
      <c r="O30" s="214">
        <v>11</v>
      </c>
      <c r="P30" s="214">
        <v>11</v>
      </c>
      <c r="Q30" s="215">
        <f>AVERAGE(E30:P30)</f>
        <v>11</v>
      </c>
      <c r="R30" s="197"/>
    </row>
    <row r="31" spans="1:18" ht="24" x14ac:dyDescent="0.55000000000000004">
      <c r="A31" s="307" t="s">
        <v>301</v>
      </c>
      <c r="B31" s="307"/>
      <c r="C31" s="307"/>
      <c r="D31" s="214" t="s">
        <v>302</v>
      </c>
      <c r="E31" s="216">
        <v>21</v>
      </c>
      <c r="F31" s="216">
        <v>20</v>
      </c>
      <c r="G31" s="216">
        <v>21</v>
      </c>
      <c r="H31" s="216">
        <v>19</v>
      </c>
      <c r="I31" s="216">
        <v>19</v>
      </c>
      <c r="J31" s="216">
        <v>19</v>
      </c>
      <c r="K31" s="216">
        <v>20</v>
      </c>
      <c r="L31" s="216">
        <v>21</v>
      </c>
      <c r="M31" s="216">
        <v>21</v>
      </c>
      <c r="N31" s="216">
        <v>21</v>
      </c>
      <c r="O31" s="216">
        <v>21</v>
      </c>
      <c r="P31" s="216">
        <v>19</v>
      </c>
      <c r="Q31" s="215">
        <f t="shared" ref="Q31" si="4">SUM(E31:P31)</f>
        <v>242</v>
      </c>
      <c r="R31" s="197"/>
    </row>
  </sheetData>
  <mergeCells count="34">
    <mergeCell ref="B7:C7"/>
    <mergeCell ref="B8:C8"/>
    <mergeCell ref="B20:C20"/>
    <mergeCell ref="B9:C9"/>
    <mergeCell ref="B10:C10"/>
    <mergeCell ref="B11:C11"/>
    <mergeCell ref="B12:Q12"/>
    <mergeCell ref="B13:Q13"/>
    <mergeCell ref="B14:C14"/>
    <mergeCell ref="B15:C15"/>
    <mergeCell ref="B16:C16"/>
    <mergeCell ref="B17:C17"/>
    <mergeCell ref="B18:C18"/>
    <mergeCell ref="A2:Q2"/>
    <mergeCell ref="A3:A5"/>
    <mergeCell ref="B3:C5"/>
    <mergeCell ref="D3:D5"/>
    <mergeCell ref="E3:Q3"/>
    <mergeCell ref="B19:C19"/>
    <mergeCell ref="A28:D28"/>
    <mergeCell ref="A29:C29"/>
    <mergeCell ref="A30:C30"/>
    <mergeCell ref="A31:C31"/>
    <mergeCell ref="B21:C21"/>
    <mergeCell ref="A22:A27"/>
    <mergeCell ref="B22:C22"/>
    <mergeCell ref="B23:C23"/>
    <mergeCell ref="B24:C24"/>
    <mergeCell ref="B25:C25"/>
    <mergeCell ref="B27:C27"/>
    <mergeCell ref="B26:C26"/>
    <mergeCell ref="A6:A20"/>
    <mergeCell ref="B6:C6"/>
    <mergeCell ref="D6:Q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D7063-D526-4D75-871F-10D438DCBB75}">
  <sheetPr>
    <tabColor rgb="FFFFFF00"/>
  </sheetPr>
  <dimension ref="A1:R29"/>
  <sheetViews>
    <sheetView topLeftCell="A10" zoomScale="55" zoomScaleNormal="55" workbookViewId="0">
      <selection activeCell="R7" sqref="R7"/>
    </sheetView>
  </sheetViews>
  <sheetFormatPr defaultColWidth="25.5" defaultRowHeight="24" x14ac:dyDescent="0.55000000000000004"/>
  <cols>
    <col min="1" max="1" width="41" style="6" customWidth="1"/>
    <col min="2" max="2" width="24.25" style="6" customWidth="1"/>
    <col min="3" max="15" width="10.5" style="6" customWidth="1"/>
    <col min="16" max="16" width="3.125" style="6" customWidth="1"/>
    <col min="17" max="17" width="13" style="6" customWidth="1"/>
    <col min="18" max="16384" width="25.5" style="6"/>
  </cols>
  <sheetData>
    <row r="1" spans="1:18" ht="29.25" x14ac:dyDescent="0.6">
      <c r="A1" s="5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3" t="s">
        <v>44</v>
      </c>
      <c r="H1" s="3" t="s">
        <v>45</v>
      </c>
      <c r="I1" s="3" t="s">
        <v>46</v>
      </c>
      <c r="J1" s="3" t="s">
        <v>47</v>
      </c>
      <c r="K1" s="3" t="s">
        <v>48</v>
      </c>
      <c r="L1" s="3" t="s">
        <v>49</v>
      </c>
      <c r="M1" s="3" t="s">
        <v>50</v>
      </c>
      <c r="N1" s="3" t="s">
        <v>51</v>
      </c>
      <c r="O1" s="2" t="s">
        <v>52</v>
      </c>
      <c r="Q1" s="22" t="s">
        <v>76</v>
      </c>
    </row>
    <row r="2" spans="1:18" ht="29.25" x14ac:dyDescent="0.6">
      <c r="B2" s="4" t="s">
        <v>68</v>
      </c>
      <c r="C2" s="19">
        <f>'2567_based year'!E31</f>
        <v>21</v>
      </c>
      <c r="D2" s="19">
        <f>'2567_based year'!F31</f>
        <v>20</v>
      </c>
      <c r="E2" s="19">
        <f>'2567_based year'!G31</f>
        <v>21</v>
      </c>
      <c r="F2" s="19">
        <f>'2567_based year'!H31</f>
        <v>19</v>
      </c>
      <c r="G2" s="19">
        <f>'2567_based year'!I31</f>
        <v>19</v>
      </c>
      <c r="H2" s="19">
        <f>'2567_based year'!J31</f>
        <v>19</v>
      </c>
      <c r="I2" s="19">
        <f>'2567_based year'!K31</f>
        <v>20</v>
      </c>
      <c r="J2" s="19">
        <f>'2567_based year'!L31</f>
        <v>21</v>
      </c>
      <c r="K2" s="19">
        <f>'2567_based year'!M31</f>
        <v>21</v>
      </c>
      <c r="L2" s="19">
        <f>'2567_based year'!N31</f>
        <v>21</v>
      </c>
      <c r="M2" s="19">
        <f>'2567_based year'!O31</f>
        <v>21</v>
      </c>
      <c r="N2" s="19">
        <f>'2567_based year'!P31</f>
        <v>19</v>
      </c>
      <c r="O2" s="1">
        <f>SUM(C2:N2)</f>
        <v>242</v>
      </c>
      <c r="Q2" s="21">
        <f>D23*E23*F23*H23*I23</f>
        <v>1.2E-2</v>
      </c>
      <c r="R2" s="6" t="s">
        <v>78</v>
      </c>
    </row>
    <row r="3" spans="1:18" x14ac:dyDescent="0.55000000000000004">
      <c r="B3" s="4" t="s">
        <v>67</v>
      </c>
      <c r="C3" s="19">
        <v>100</v>
      </c>
      <c r="D3" s="19">
        <v>11</v>
      </c>
      <c r="E3" s="19">
        <v>11</v>
      </c>
      <c r="F3" s="19">
        <v>11</v>
      </c>
      <c r="G3" s="19">
        <v>11</v>
      </c>
      <c r="H3" s="19">
        <v>11</v>
      </c>
      <c r="I3" s="19">
        <v>11</v>
      </c>
      <c r="J3" s="19">
        <v>11</v>
      </c>
      <c r="K3" s="19">
        <v>11</v>
      </c>
      <c r="L3" s="19">
        <v>11</v>
      </c>
      <c r="M3" s="19">
        <v>11</v>
      </c>
      <c r="N3" s="19">
        <v>11</v>
      </c>
      <c r="O3" s="1">
        <f>SUM(C3:N3)</f>
        <v>221</v>
      </c>
      <c r="P3" s="7"/>
    </row>
    <row r="4" spans="1:18" x14ac:dyDescent="0.55000000000000004">
      <c r="B4" s="23" t="s">
        <v>59</v>
      </c>
      <c r="C4" s="20">
        <f>C2*C3*$Q$2</f>
        <v>25.2</v>
      </c>
      <c r="D4" s="20">
        <f t="shared" ref="D4:N4" si="0">D2*D3*$Q$2</f>
        <v>2.64</v>
      </c>
      <c r="E4" s="20">
        <f t="shared" si="0"/>
        <v>2.7720000000000002</v>
      </c>
      <c r="F4" s="20">
        <f t="shared" si="0"/>
        <v>2.508</v>
      </c>
      <c r="G4" s="20">
        <f t="shared" si="0"/>
        <v>2.508</v>
      </c>
      <c r="H4" s="20">
        <f t="shared" si="0"/>
        <v>2.508</v>
      </c>
      <c r="I4" s="20">
        <f t="shared" si="0"/>
        <v>2.64</v>
      </c>
      <c r="J4" s="20">
        <f t="shared" si="0"/>
        <v>2.7720000000000002</v>
      </c>
      <c r="K4" s="20">
        <f t="shared" si="0"/>
        <v>2.7720000000000002</v>
      </c>
      <c r="L4" s="20">
        <f t="shared" si="0"/>
        <v>2.7720000000000002</v>
      </c>
      <c r="M4" s="20">
        <f t="shared" si="0"/>
        <v>2.7720000000000002</v>
      </c>
      <c r="N4" s="20">
        <f t="shared" si="0"/>
        <v>2.508</v>
      </c>
      <c r="O4" s="1">
        <f>SUM(C4:N4)</f>
        <v>54.372000000000007</v>
      </c>
    </row>
    <row r="5" spans="1:18" x14ac:dyDescent="0.55000000000000004">
      <c r="B5" s="8" t="s">
        <v>69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9" spans="1:18" x14ac:dyDescent="0.55000000000000004">
      <c r="A9" s="9" t="s">
        <v>61</v>
      </c>
    </row>
    <row r="10" spans="1:18" ht="96" x14ac:dyDescent="0.55000000000000004">
      <c r="A10" s="10" t="s">
        <v>57</v>
      </c>
    </row>
    <row r="12" spans="1:18" ht="72" x14ac:dyDescent="0.55000000000000004">
      <c r="A12" s="10" t="s">
        <v>58</v>
      </c>
    </row>
    <row r="14" spans="1:18" ht="54.75" customHeight="1" x14ac:dyDescent="0.55000000000000004">
      <c r="A14" s="10" t="s">
        <v>77</v>
      </c>
    </row>
    <row r="22" spans="1:10" ht="72" x14ac:dyDescent="0.55000000000000004">
      <c r="D22" s="11" t="s">
        <v>54</v>
      </c>
      <c r="E22" s="11" t="s">
        <v>55</v>
      </c>
      <c r="F22" s="11" t="s">
        <v>56</v>
      </c>
      <c r="G22" s="12" t="s">
        <v>60</v>
      </c>
      <c r="H22" s="12" t="s">
        <v>75</v>
      </c>
      <c r="I22" s="13">
        <v>1E-3</v>
      </c>
      <c r="J22" s="12" t="s">
        <v>74</v>
      </c>
    </row>
    <row r="23" spans="1:10" x14ac:dyDescent="0.55000000000000004">
      <c r="A23" s="24" t="s">
        <v>59</v>
      </c>
      <c r="B23" s="14" t="s">
        <v>10</v>
      </c>
      <c r="C23" s="15">
        <f>D23*E23*F23*H23*I23*J23</f>
        <v>2.9039999999999999</v>
      </c>
      <c r="D23" s="16">
        <v>1</v>
      </c>
      <c r="E23" s="16">
        <v>1</v>
      </c>
      <c r="F23" s="16">
        <v>0.3</v>
      </c>
      <c r="G23" s="17">
        <f>O3</f>
        <v>221</v>
      </c>
      <c r="H23" s="16">
        <v>40</v>
      </c>
      <c r="I23" s="16">
        <f>I22</f>
        <v>1E-3</v>
      </c>
      <c r="J23" s="16">
        <f>O2</f>
        <v>242</v>
      </c>
    </row>
    <row r="27" spans="1:10" ht="28.5" customHeight="1" x14ac:dyDescent="0.55000000000000004"/>
    <row r="29" spans="1:10" ht="43.5" customHeight="1" x14ac:dyDescent="0.55000000000000004">
      <c r="D29" s="18">
        <f>D23*E23*F23*G23*H23*J23</f>
        <v>641784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9674D-C29D-44E6-A9CE-21B56491329D}">
  <dimension ref="A2:M184"/>
  <sheetViews>
    <sheetView view="pageBreakPreview" topLeftCell="A22" zoomScaleNormal="70" zoomScaleSheetLayoutView="100" workbookViewId="0">
      <selection activeCell="A55" sqref="A55:XFD61"/>
    </sheetView>
  </sheetViews>
  <sheetFormatPr defaultColWidth="9.125" defaultRowHeight="14.25" x14ac:dyDescent="0.2"/>
  <cols>
    <col min="1" max="1" width="6.25" style="54" customWidth="1"/>
    <col min="2" max="2" width="34.5" style="54" customWidth="1"/>
    <col min="3" max="3" width="8" style="54" customWidth="1"/>
    <col min="4" max="6" width="14.25" style="54" customWidth="1"/>
    <col min="7" max="7" width="14.25" style="67" customWidth="1"/>
    <col min="8" max="8" width="48.75" style="54" bestFit="1" customWidth="1"/>
    <col min="9" max="9" width="9.125" style="54"/>
    <col min="10" max="10" width="16.25" style="54" customWidth="1"/>
    <col min="11" max="11" width="23.125" style="54" customWidth="1"/>
    <col min="12" max="12" width="9.125" style="54"/>
    <col min="13" max="13" width="8.875" style="54" hidden="1" customWidth="1"/>
    <col min="14" max="15" width="0" style="54" hidden="1" customWidth="1"/>
    <col min="16" max="16" width="9.125" style="54"/>
    <col min="17" max="17" width="23.125" style="54" customWidth="1"/>
    <col min="18" max="19" width="9.125" style="54"/>
    <col min="20" max="20" width="15.125" style="54" bestFit="1" customWidth="1"/>
    <col min="21" max="21" width="12.25" style="54" bestFit="1" customWidth="1"/>
    <col min="22" max="22" width="15.125" style="54" bestFit="1" customWidth="1"/>
    <col min="23" max="16384" width="9.125" style="54"/>
  </cols>
  <sheetData>
    <row r="2" spans="1:13" ht="17.25" x14ac:dyDescent="0.3">
      <c r="A2" s="376"/>
      <c r="B2" s="377" t="s">
        <v>89</v>
      </c>
      <c r="C2" s="376" t="s">
        <v>90</v>
      </c>
      <c r="D2" s="378" t="s">
        <v>91</v>
      </c>
      <c r="E2" s="379"/>
      <c r="F2" s="379"/>
      <c r="G2" s="379"/>
      <c r="H2" s="377" t="s">
        <v>92</v>
      </c>
      <c r="J2" s="374" t="s">
        <v>93</v>
      </c>
      <c r="K2" s="375"/>
    </row>
    <row r="3" spans="1:13" x14ac:dyDescent="0.2">
      <c r="A3" s="376"/>
      <c r="B3" s="377"/>
      <c r="C3" s="376"/>
      <c r="D3" s="53" t="s">
        <v>94</v>
      </c>
      <c r="E3" s="53" t="s">
        <v>95</v>
      </c>
      <c r="F3" s="53" t="s">
        <v>96</v>
      </c>
      <c r="G3" s="55" t="s">
        <v>52</v>
      </c>
      <c r="H3" s="377"/>
      <c r="J3" s="56" t="s">
        <v>97</v>
      </c>
      <c r="K3" s="57" t="s">
        <v>98</v>
      </c>
    </row>
    <row r="4" spans="1:13" x14ac:dyDescent="0.2">
      <c r="A4" s="376"/>
      <c r="B4" s="377"/>
      <c r="C4" s="376"/>
      <c r="D4" s="53" t="s">
        <v>99</v>
      </c>
      <c r="E4" s="53" t="s">
        <v>100</v>
      </c>
      <c r="F4" s="53" t="s">
        <v>101</v>
      </c>
      <c r="G4" s="55" t="s">
        <v>102</v>
      </c>
      <c r="H4" s="377"/>
      <c r="J4" s="56" t="s">
        <v>103</v>
      </c>
      <c r="K4" s="58">
        <v>1</v>
      </c>
    </row>
    <row r="5" spans="1:13" x14ac:dyDescent="0.2">
      <c r="A5" s="59" t="s">
        <v>104</v>
      </c>
      <c r="C5" s="60"/>
      <c r="D5" s="60"/>
      <c r="E5" s="60"/>
      <c r="F5" s="60"/>
      <c r="G5" s="61"/>
      <c r="H5" s="62"/>
      <c r="J5" s="56" t="s">
        <v>105</v>
      </c>
      <c r="K5" s="58">
        <v>30</v>
      </c>
    </row>
    <row r="6" spans="1:13" x14ac:dyDescent="0.2">
      <c r="A6" s="63"/>
      <c r="B6" s="64" t="s">
        <v>106</v>
      </c>
      <c r="C6" s="63" t="s">
        <v>107</v>
      </c>
      <c r="D6" s="65">
        <f>D69*$G$69*10^-6</f>
        <v>5.7221999999999995E-2</v>
      </c>
      <c r="E6" s="65">
        <f>E69*$G$69*10^-6</f>
        <v>1.02E-6</v>
      </c>
      <c r="F6" s="65">
        <f>F69*$G$69*10^-6</f>
        <v>1.02E-7</v>
      </c>
      <c r="G6" s="61">
        <f t="shared" ref="G6:G15" si="0">D6+(E6*$K$5)+(F6*$K$7)</f>
        <v>5.7279629999999991E-2</v>
      </c>
      <c r="H6" s="66" t="s">
        <v>108</v>
      </c>
      <c r="I6" s="67"/>
      <c r="J6" s="56" t="s">
        <v>109</v>
      </c>
      <c r="K6" s="58">
        <v>28</v>
      </c>
    </row>
    <row r="7" spans="1:13" x14ac:dyDescent="0.2">
      <c r="A7" s="63"/>
      <c r="B7" s="64" t="s">
        <v>106</v>
      </c>
      <c r="C7" s="63" t="s">
        <v>110</v>
      </c>
      <c r="D7" s="65">
        <f>D69/1000000</f>
        <v>5.6099999999999997E-2</v>
      </c>
      <c r="E7" s="65">
        <f t="shared" ref="E7" si="1">E69/1000000</f>
        <v>9.9999999999999995E-7</v>
      </c>
      <c r="F7" s="65">
        <f>F69/1000000</f>
        <v>1.0000000000000001E-7</v>
      </c>
      <c r="G7" s="61">
        <f t="shared" si="0"/>
        <v>5.6156499999999998E-2</v>
      </c>
      <c r="H7" s="66" t="s">
        <v>108</v>
      </c>
      <c r="I7" s="67"/>
      <c r="J7" s="56" t="s">
        <v>111</v>
      </c>
      <c r="K7" s="58">
        <v>265</v>
      </c>
    </row>
    <row r="8" spans="1:13" x14ac:dyDescent="0.2">
      <c r="A8" s="63"/>
      <c r="B8" s="64" t="s">
        <v>112</v>
      </c>
      <c r="C8" s="63" t="s">
        <v>10</v>
      </c>
      <c r="D8" s="65">
        <f>D70*$G$70*10^-6</f>
        <v>1.0574699999999999</v>
      </c>
      <c r="E8" s="65">
        <f t="shared" ref="E8:F8" si="2">E70*$G$70*10^-6</f>
        <v>1.047E-5</v>
      </c>
      <c r="F8" s="65">
        <f t="shared" si="2"/>
        <v>1.5705E-5</v>
      </c>
      <c r="G8" s="61">
        <f t="shared" si="0"/>
        <v>1.0619459249999998</v>
      </c>
      <c r="H8" s="66" t="s">
        <v>108</v>
      </c>
      <c r="I8" s="67"/>
      <c r="J8" s="56" t="s">
        <v>113</v>
      </c>
      <c r="K8" s="58">
        <v>23500</v>
      </c>
    </row>
    <row r="9" spans="1:13" x14ac:dyDescent="0.2">
      <c r="A9" s="63"/>
      <c r="B9" s="64" t="s">
        <v>114</v>
      </c>
      <c r="C9" s="63" t="s">
        <v>115</v>
      </c>
      <c r="D9" s="65">
        <f>D71*$G$71*10^-6</f>
        <v>3.2096984443713019</v>
      </c>
      <c r="E9" s="65">
        <f>E71*$G$71*10^-6</f>
        <v>1.2440691644850007E-4</v>
      </c>
      <c r="F9" s="65">
        <f>F71*$G$71*10^-6</f>
        <v>2.4881383289700012E-5</v>
      </c>
      <c r="G9" s="61">
        <f t="shared" si="0"/>
        <v>3.2200242184365275</v>
      </c>
      <c r="H9" s="66" t="s">
        <v>116</v>
      </c>
      <c r="I9" s="67"/>
      <c r="J9" s="56" t="s">
        <v>117</v>
      </c>
      <c r="K9" s="58">
        <v>16100</v>
      </c>
    </row>
    <row r="10" spans="1:13" x14ac:dyDescent="0.2">
      <c r="A10" s="63"/>
      <c r="B10" s="64" t="s">
        <v>118</v>
      </c>
      <c r="C10" s="63" t="s">
        <v>115</v>
      </c>
      <c r="D10" s="65">
        <f>D72*$G$72*10^-6</f>
        <v>3.2353401009425418</v>
      </c>
      <c r="E10" s="65">
        <f>E72*$G$72*10^-6</f>
        <v>1.2540077910630005E-4</v>
      </c>
      <c r="F10" s="65">
        <f>F72*$G$72*10^-6</f>
        <v>2.5080155821260009E-5</v>
      </c>
      <c r="G10" s="61">
        <f t="shared" si="0"/>
        <v>3.2457483656083648</v>
      </c>
      <c r="H10" s="66" t="s">
        <v>116</v>
      </c>
      <c r="I10" s="67"/>
      <c r="J10" s="54" t="s">
        <v>119</v>
      </c>
    </row>
    <row r="11" spans="1:13" x14ac:dyDescent="0.2">
      <c r="A11" s="63"/>
      <c r="B11" s="64" t="s">
        <v>120</v>
      </c>
      <c r="C11" s="63" t="s">
        <v>115</v>
      </c>
      <c r="D11" s="65">
        <f>D73*$G$73*10^-6</f>
        <v>2.6987220000000001</v>
      </c>
      <c r="E11" s="65">
        <f>E73*$G$73*10^-6</f>
        <v>1.0925999999999999E-4</v>
      </c>
      <c r="F11" s="65">
        <f>F73*$G$73*10^-6</f>
        <v>2.1852E-5</v>
      </c>
      <c r="G11" s="61">
        <f t="shared" si="0"/>
        <v>2.7077905800000002</v>
      </c>
      <c r="H11" s="66" t="s">
        <v>108</v>
      </c>
      <c r="I11" s="67"/>
    </row>
    <row r="12" spans="1:13" x14ac:dyDescent="0.2">
      <c r="A12" s="63"/>
      <c r="B12" s="64" t="s">
        <v>121</v>
      </c>
      <c r="C12" s="63" t="s">
        <v>10</v>
      </c>
      <c r="D12" s="65">
        <f>D74*$G$74*10^-6</f>
        <v>3.0866199999999999</v>
      </c>
      <c r="E12" s="65">
        <f t="shared" ref="E12:F12" si="3">E74*$G$74*10^-6</f>
        <v>3.1399999999999998E-5</v>
      </c>
      <c r="F12" s="65">
        <f t="shared" si="3"/>
        <v>4.7099999999999993E-5</v>
      </c>
      <c r="G12" s="61">
        <f t="shared" si="0"/>
        <v>3.1000435</v>
      </c>
      <c r="H12" s="66" t="s">
        <v>108</v>
      </c>
      <c r="I12" s="67"/>
      <c r="L12" s="68" t="s">
        <v>2</v>
      </c>
    </row>
    <row r="13" spans="1:13" x14ac:dyDescent="0.2">
      <c r="A13" s="63"/>
      <c r="B13" s="64" t="s">
        <v>122</v>
      </c>
      <c r="C13" s="63" t="s">
        <v>10</v>
      </c>
      <c r="D13" s="65">
        <f>D75*$G$75*10^-6</f>
        <v>2.534157</v>
      </c>
      <c r="E13" s="65">
        <f t="shared" ref="E13:F13" si="4">E75*$G$75*10^-6</f>
        <v>2.637E-5</v>
      </c>
      <c r="F13" s="65">
        <f t="shared" si="4"/>
        <v>3.9554999999999997E-5</v>
      </c>
      <c r="G13" s="61">
        <f t="shared" si="0"/>
        <v>2.5454301749999999</v>
      </c>
      <c r="H13" s="66" t="s">
        <v>108</v>
      </c>
      <c r="I13" s="67"/>
      <c r="J13" s="54" t="s">
        <v>123</v>
      </c>
      <c r="K13" s="54" t="s">
        <v>124</v>
      </c>
      <c r="L13" s="69">
        <v>2.1019999999999999</v>
      </c>
      <c r="M13" s="54" t="s">
        <v>15</v>
      </c>
    </row>
    <row r="14" spans="1:13" x14ac:dyDescent="0.2">
      <c r="A14" s="63"/>
      <c r="B14" s="64" t="s">
        <v>125</v>
      </c>
      <c r="C14" s="63" t="s">
        <v>115</v>
      </c>
      <c r="D14" s="65">
        <f>D76*$G$76*10^-6</f>
        <v>2.4688949999999998</v>
      </c>
      <c r="E14" s="65">
        <f>E76*$G$76*10^-6</f>
        <v>1.0359E-4</v>
      </c>
      <c r="F14" s="65">
        <f t="shared" ref="F14" si="5">F76*$G$76*10^-6</f>
        <v>2.0718000000000001E-5</v>
      </c>
      <c r="G14" s="61">
        <f t="shared" si="0"/>
        <v>2.4774929700000001</v>
      </c>
      <c r="H14" s="66" t="s">
        <v>108</v>
      </c>
      <c r="I14" s="67"/>
      <c r="K14" s="54" t="s">
        <v>126</v>
      </c>
      <c r="L14" s="69">
        <v>0.79479999999999995</v>
      </c>
      <c r="M14" s="54" t="s">
        <v>16</v>
      </c>
    </row>
    <row r="15" spans="1:13" x14ac:dyDescent="0.2">
      <c r="A15" s="63"/>
      <c r="B15" s="64" t="s">
        <v>127</v>
      </c>
      <c r="C15" s="63" t="s">
        <v>115</v>
      </c>
      <c r="D15" s="65">
        <f>D77*$G$77*10^-6</f>
        <v>1.6797219999999999</v>
      </c>
      <c r="E15" s="65">
        <f t="shared" ref="E15:F15" si="6">E77*$G$77*10^-6</f>
        <v>2.6619999999999999E-5</v>
      </c>
      <c r="F15" s="65">
        <f t="shared" si="6"/>
        <v>2.6620000000000001E-6</v>
      </c>
      <c r="G15" s="61">
        <f t="shared" si="0"/>
        <v>1.6812260299999999</v>
      </c>
      <c r="H15" s="66" t="s">
        <v>108</v>
      </c>
      <c r="I15" s="67"/>
      <c r="K15" s="54" t="s">
        <v>29</v>
      </c>
      <c r="L15" s="69">
        <v>2.3199999999999998</v>
      </c>
      <c r="M15" s="54" t="s">
        <v>15</v>
      </c>
    </row>
    <row r="16" spans="1:13" x14ac:dyDescent="0.2">
      <c r="A16" s="59"/>
      <c r="B16" s="64" t="s">
        <v>127</v>
      </c>
      <c r="C16" s="63" t="s">
        <v>10</v>
      </c>
      <c r="D16" s="65">
        <f>D15/0.54</f>
        <v>3.1105962962962961</v>
      </c>
      <c r="E16" s="65">
        <f t="shared" ref="E16:F16" si="7">E15/0.54</f>
        <v>4.9296296296296292E-5</v>
      </c>
      <c r="F16" s="65">
        <f t="shared" si="7"/>
        <v>4.9296296296296292E-6</v>
      </c>
      <c r="G16" s="61">
        <f>D16+(E16*$K$5)+(F16*$K$7)</f>
        <v>3.1133815370370366</v>
      </c>
      <c r="H16" s="66" t="s">
        <v>128</v>
      </c>
      <c r="I16" s="67"/>
      <c r="K16" s="54" t="s">
        <v>129</v>
      </c>
      <c r="L16" s="70">
        <v>4.3548999999999998</v>
      </c>
      <c r="M16" s="54" t="s">
        <v>15</v>
      </c>
    </row>
    <row r="17" spans="1:9" x14ac:dyDescent="0.2">
      <c r="A17" s="59"/>
      <c r="B17" s="64" t="s">
        <v>130</v>
      </c>
      <c r="C17" s="63" t="s">
        <v>115</v>
      </c>
      <c r="D17" s="65">
        <f>D78*$G$78*10^-6</f>
        <v>2.1815639999999998</v>
      </c>
      <c r="E17" s="65">
        <f t="shared" ref="E17:F17" si="8">E78*$G$78*10^-6</f>
        <v>9.4439999999999997E-5</v>
      </c>
      <c r="F17" s="65">
        <f t="shared" si="8"/>
        <v>1.8887999999999996E-5</v>
      </c>
      <c r="G17" s="61">
        <f>D17+(E17*$K$5)+(F17*$K$7)</f>
        <v>2.1894025199999998</v>
      </c>
      <c r="H17" s="66" t="s">
        <v>108</v>
      </c>
      <c r="I17" s="67"/>
    </row>
    <row r="18" spans="1:9" x14ac:dyDescent="0.2">
      <c r="A18" s="59"/>
      <c r="B18" s="64" t="s">
        <v>131</v>
      </c>
      <c r="C18" s="63" t="s">
        <v>10</v>
      </c>
      <c r="D18" s="65"/>
      <c r="E18" s="65">
        <f>E79*$G$79*10^-6</f>
        <v>4.7969999999999995E-4</v>
      </c>
      <c r="F18" s="65">
        <f>F79*$G$79*10^-6</f>
        <v>6.3960000000000004E-5</v>
      </c>
      <c r="G18" s="61">
        <f>D18+(E18*$K$6)+(F18*$K$7)</f>
        <v>3.0380999999999998E-2</v>
      </c>
      <c r="H18" s="66" t="s">
        <v>108</v>
      </c>
      <c r="I18" s="67"/>
    </row>
    <row r="19" spans="1:9" x14ac:dyDescent="0.2">
      <c r="A19" s="59"/>
      <c r="B19" s="64" t="s">
        <v>132</v>
      </c>
      <c r="C19" s="63" t="s">
        <v>10</v>
      </c>
      <c r="D19" s="65"/>
      <c r="E19" s="65">
        <f>E81*$G$81*10^-6</f>
        <v>2.2589999999999999E-4</v>
      </c>
      <c r="F19" s="65">
        <f>F81*$G$81*10^-6</f>
        <v>3.012E-5</v>
      </c>
      <c r="G19" s="61">
        <f t="shared" ref="G19:G22" si="9">D19+(E19*$K$6)+(F19*$K$7)</f>
        <v>1.4307E-2</v>
      </c>
      <c r="H19" s="66" t="s">
        <v>108</v>
      </c>
      <c r="I19" s="67"/>
    </row>
    <row r="20" spans="1:9" x14ac:dyDescent="0.2">
      <c r="A20" s="59"/>
      <c r="B20" s="64" t="s">
        <v>133</v>
      </c>
      <c r="C20" s="63" t="s">
        <v>10</v>
      </c>
      <c r="D20" s="65"/>
      <c r="E20" s="65">
        <f>E82*$G$82*10^-6</f>
        <v>5.5590000000000001E-4</v>
      </c>
      <c r="F20" s="65">
        <f>F82*$G$82*10^-6</f>
        <v>7.4120000000000002E-5</v>
      </c>
      <c r="G20" s="61">
        <f>D20+(E20*$K$6)+(F20*$K$7)</f>
        <v>3.5207000000000002E-2</v>
      </c>
      <c r="H20" s="66" t="s">
        <v>108</v>
      </c>
      <c r="I20" s="67"/>
    </row>
    <row r="21" spans="1:9" x14ac:dyDescent="0.2">
      <c r="A21" s="59"/>
      <c r="B21" s="64" t="s">
        <v>134</v>
      </c>
      <c r="C21" s="63" t="s">
        <v>10</v>
      </c>
      <c r="D21" s="65"/>
      <c r="E21" s="65">
        <f t="shared" ref="E21:F21" si="10">E83*$G$83*10^-6</f>
        <v>5.0339999999999998E-4</v>
      </c>
      <c r="F21" s="65">
        <f t="shared" si="10"/>
        <v>6.7120000000000008E-5</v>
      </c>
      <c r="G21" s="61">
        <f>D21+(E21*$K$6)+(F21*$K$7)</f>
        <v>3.1882000000000001E-2</v>
      </c>
      <c r="H21" s="66" t="s">
        <v>108</v>
      </c>
      <c r="I21" s="67"/>
    </row>
    <row r="22" spans="1:9" x14ac:dyDescent="0.2">
      <c r="A22" s="59"/>
      <c r="B22" s="64" t="s">
        <v>135</v>
      </c>
      <c r="C22" s="63" t="s">
        <v>11</v>
      </c>
      <c r="D22" s="65"/>
      <c r="E22" s="65">
        <f>E84*$G$84*10^-6</f>
        <v>2.0929999999999998E-5</v>
      </c>
      <c r="F22" s="65">
        <f>F84*$G$84*10^-6</f>
        <v>2.0929999999999997E-6</v>
      </c>
      <c r="G22" s="61">
        <f t="shared" si="9"/>
        <v>1.1406849999999998E-3</v>
      </c>
      <c r="H22" s="66" t="s">
        <v>108</v>
      </c>
      <c r="I22" s="67"/>
    </row>
    <row r="23" spans="1:9" x14ac:dyDescent="0.2">
      <c r="A23" s="59"/>
      <c r="B23" s="64" t="s">
        <v>136</v>
      </c>
      <c r="C23" s="63" t="s">
        <v>10</v>
      </c>
      <c r="D23" s="65">
        <f>D79*$G$79*10^-6</f>
        <v>1.79088</v>
      </c>
      <c r="E23" s="65"/>
      <c r="F23" s="65"/>
      <c r="G23" s="61">
        <f>D23+(E23*$K$5)+(F23*$K$7)</f>
        <v>1.79088</v>
      </c>
      <c r="H23" s="66" t="s">
        <v>108</v>
      </c>
      <c r="I23" s="67"/>
    </row>
    <row r="24" spans="1:9" x14ac:dyDescent="0.2">
      <c r="A24" s="59"/>
      <c r="B24" s="64" t="s">
        <v>137</v>
      </c>
      <c r="C24" s="63" t="s">
        <v>10</v>
      </c>
      <c r="D24" s="65">
        <f>D81*$G$81*10^-6</f>
        <v>0.753</v>
      </c>
      <c r="E24" s="65"/>
      <c r="F24" s="65"/>
      <c r="G24" s="61">
        <f>D24+(E24*$K$5)+(F24*$K$7)</f>
        <v>0.753</v>
      </c>
      <c r="H24" s="66" t="s">
        <v>108</v>
      </c>
      <c r="I24" s="67"/>
    </row>
    <row r="25" spans="1:9" x14ac:dyDescent="0.2">
      <c r="A25" s="59"/>
      <c r="B25" s="64" t="s">
        <v>138</v>
      </c>
      <c r="C25" s="63" t="s">
        <v>10</v>
      </c>
      <c r="D25" s="65">
        <f>D82*$G$82*10^-6</f>
        <v>1.853</v>
      </c>
      <c r="E25" s="65"/>
      <c r="F25" s="65"/>
      <c r="G25" s="61">
        <f>D25+(E25*$K$5)+(F25*$K$7)</f>
        <v>1.853</v>
      </c>
      <c r="H25" s="66" t="s">
        <v>108</v>
      </c>
      <c r="I25" s="67"/>
    </row>
    <row r="26" spans="1:9" x14ac:dyDescent="0.2">
      <c r="A26" s="59"/>
      <c r="B26" s="64" t="s">
        <v>139</v>
      </c>
      <c r="C26" s="63" t="s">
        <v>10</v>
      </c>
      <c r="D26" s="65">
        <f>D83*$G$83*10^-6</f>
        <v>1.6779999999999999</v>
      </c>
      <c r="E26" s="65"/>
      <c r="F26" s="65"/>
      <c r="G26" s="61">
        <f>D26+(E26*$K$5)+(F26*$K$7)</f>
        <v>1.6779999999999999</v>
      </c>
      <c r="H26" s="66" t="s">
        <v>108</v>
      </c>
      <c r="I26" s="67"/>
    </row>
    <row r="27" spans="1:9" x14ac:dyDescent="0.2">
      <c r="A27" s="59"/>
      <c r="B27" s="64" t="s">
        <v>140</v>
      </c>
      <c r="C27" s="63" t="s">
        <v>11</v>
      </c>
      <c r="D27" s="65">
        <f>D84*$G$84*10^-6</f>
        <v>1.1427779999999998</v>
      </c>
      <c r="E27" s="65"/>
      <c r="F27" s="65"/>
      <c r="G27" s="61">
        <f>D27+(E27*$K$5)+(F27*$K$7)</f>
        <v>1.1427779999999998</v>
      </c>
      <c r="H27" s="66" t="s">
        <v>108</v>
      </c>
      <c r="I27" s="67"/>
    </row>
    <row r="28" spans="1:9" x14ac:dyDescent="0.2">
      <c r="A28" s="59" t="s">
        <v>141</v>
      </c>
      <c r="B28" s="64"/>
      <c r="C28" s="63"/>
      <c r="D28" s="65"/>
      <c r="E28" s="65"/>
      <c r="F28" s="65"/>
      <c r="G28" s="61"/>
      <c r="H28" s="66"/>
      <c r="I28" s="67"/>
    </row>
    <row r="29" spans="1:9" x14ac:dyDescent="0.2">
      <c r="A29" s="59"/>
      <c r="B29" s="64" t="s">
        <v>142</v>
      </c>
      <c r="C29" s="71" t="s">
        <v>115</v>
      </c>
      <c r="D29" s="65">
        <f>D90*$G$90*10^-6</f>
        <v>2.1815639999999998</v>
      </c>
      <c r="E29" s="65">
        <f>E90*$G$90*10^-6</f>
        <v>1.0388399999999999E-3</v>
      </c>
      <c r="F29" s="65">
        <f>F90*$G$90*10^-6</f>
        <v>1.0073600000000001E-4</v>
      </c>
      <c r="G29" s="61">
        <f t="shared" ref="G29:G35" si="11">D29+(E29*$K$5)+(F29*$K$7)</f>
        <v>2.2394242399999995</v>
      </c>
      <c r="H29" s="66" t="s">
        <v>143</v>
      </c>
      <c r="I29" s="67"/>
    </row>
    <row r="30" spans="1:9" x14ac:dyDescent="0.2">
      <c r="A30" s="59"/>
      <c r="B30" s="64" t="s">
        <v>144</v>
      </c>
      <c r="C30" s="71" t="s">
        <v>115</v>
      </c>
      <c r="D30" s="65">
        <f>D91*$G$91*10^-6</f>
        <v>2.1815639999999998</v>
      </c>
      <c r="E30" s="65">
        <f t="shared" ref="E30:F30" si="12">E91*$G$91*10^-6</f>
        <v>7.8699999999999994E-4</v>
      </c>
      <c r="F30" s="65">
        <f t="shared" si="12"/>
        <v>2.5183999999999997E-4</v>
      </c>
      <c r="G30" s="61">
        <f t="shared" si="11"/>
        <v>2.2719116000000001</v>
      </c>
      <c r="H30" s="66" t="s">
        <v>143</v>
      </c>
      <c r="I30" s="67"/>
    </row>
    <row r="31" spans="1:9" x14ac:dyDescent="0.2">
      <c r="A31" s="59"/>
      <c r="B31" s="64" t="s">
        <v>145</v>
      </c>
      <c r="C31" s="71" t="s">
        <v>115</v>
      </c>
      <c r="D31" s="65">
        <f>D92*$G$92*10^-6</f>
        <v>2.1815639999999998</v>
      </c>
      <c r="E31" s="65">
        <f t="shared" ref="E31:F31" si="13">E92*$G$92*10^-6</f>
        <v>1.1962399999999999E-4</v>
      </c>
      <c r="F31" s="65">
        <f t="shared" si="13"/>
        <v>1.7943599999999999E-4</v>
      </c>
      <c r="G31" s="61">
        <f t="shared" si="11"/>
        <v>2.2327032600000001</v>
      </c>
      <c r="H31" s="66" t="s">
        <v>143</v>
      </c>
      <c r="I31" s="67"/>
    </row>
    <row r="32" spans="1:9" x14ac:dyDescent="0.2">
      <c r="A32" s="59"/>
      <c r="B32" s="64" t="s">
        <v>146</v>
      </c>
      <c r="C32" s="71" t="s">
        <v>115</v>
      </c>
      <c r="D32" s="65">
        <f>D93*$G$93*10^-6</f>
        <v>2.6987220000000001</v>
      </c>
      <c r="E32" s="65">
        <f t="shared" ref="E32" si="14">E93*$G$93*10^-6</f>
        <v>1.4203800000000001E-4</v>
      </c>
      <c r="F32" s="65">
        <f>F93*$G$93*10^-6</f>
        <v>1.4203800000000001E-4</v>
      </c>
      <c r="G32" s="61">
        <f t="shared" si="11"/>
        <v>2.7406232100000003</v>
      </c>
      <c r="H32" s="66" t="s">
        <v>143</v>
      </c>
      <c r="I32" s="67"/>
    </row>
    <row r="33" spans="1:9" x14ac:dyDescent="0.2">
      <c r="A33" s="59"/>
      <c r="B33" s="64" t="s">
        <v>147</v>
      </c>
      <c r="C33" s="71" t="s">
        <v>10</v>
      </c>
      <c r="D33" s="65">
        <f>D94*$G$94*10^-6</f>
        <v>2.1261899999999998</v>
      </c>
      <c r="E33" s="65">
        <f t="shared" ref="E33:F33" si="15">E94*$G$94*10^-6</f>
        <v>3.4867999999999995E-3</v>
      </c>
      <c r="F33" s="65">
        <f t="shared" si="15"/>
        <v>1.1369999999999999E-4</v>
      </c>
      <c r="G33" s="61">
        <f t="shared" si="11"/>
        <v>2.2609244999999998</v>
      </c>
      <c r="H33" s="66" t="s">
        <v>148</v>
      </c>
      <c r="I33" s="67"/>
    </row>
    <row r="34" spans="1:9" x14ac:dyDescent="0.2">
      <c r="A34" s="59"/>
      <c r="B34" s="64" t="s">
        <v>149</v>
      </c>
      <c r="C34" s="71" t="s">
        <v>115</v>
      </c>
      <c r="D34" s="65">
        <f>D95*$G$95*10^-6</f>
        <v>1.6797219999999999</v>
      </c>
      <c r="E34" s="65">
        <f t="shared" ref="E34:F34" si="16">E95*$G$95*10^-6</f>
        <v>1.65044E-3</v>
      </c>
      <c r="F34" s="65">
        <f t="shared" si="16"/>
        <v>5.3240000000000002E-6</v>
      </c>
      <c r="G34" s="61">
        <f t="shared" si="11"/>
        <v>1.73064606</v>
      </c>
      <c r="H34" s="66" t="s">
        <v>143</v>
      </c>
      <c r="I34" s="67"/>
    </row>
    <row r="35" spans="1:9" x14ac:dyDescent="0.2">
      <c r="A35" s="59"/>
      <c r="B35" s="64" t="s">
        <v>149</v>
      </c>
      <c r="C35" s="63" t="s">
        <v>10</v>
      </c>
      <c r="D35" s="65">
        <f>D34/0.54</f>
        <v>3.1105962962962961</v>
      </c>
      <c r="E35" s="65">
        <f t="shared" ref="E35:F35" si="17">E34/0.54</f>
        <v>3.0563703703703703E-3</v>
      </c>
      <c r="F35" s="65">
        <f t="shared" si="17"/>
        <v>9.8592592592592585E-6</v>
      </c>
      <c r="G35" s="61">
        <f t="shared" si="11"/>
        <v>3.2049001111111108</v>
      </c>
      <c r="H35" s="66" t="s">
        <v>150</v>
      </c>
      <c r="I35" s="67"/>
    </row>
    <row r="36" spans="1:9" x14ac:dyDescent="0.2">
      <c r="A36" s="59" t="s">
        <v>151</v>
      </c>
      <c r="B36" s="64"/>
      <c r="C36" s="63"/>
      <c r="D36" s="65"/>
      <c r="E36" s="65"/>
      <c r="F36" s="65"/>
      <c r="G36" s="61"/>
      <c r="H36" s="66"/>
      <c r="I36" s="67"/>
    </row>
    <row r="37" spans="1:9" x14ac:dyDescent="0.2">
      <c r="A37" s="59"/>
      <c r="B37" s="72" t="s">
        <v>152</v>
      </c>
      <c r="C37" s="71"/>
      <c r="D37" s="65"/>
      <c r="E37" s="65"/>
      <c r="F37" s="65"/>
      <c r="G37" s="61"/>
      <c r="H37" s="66"/>
      <c r="I37" s="67"/>
    </row>
    <row r="38" spans="1:9" x14ac:dyDescent="0.2">
      <c r="A38" s="59"/>
      <c r="B38" s="73" t="s">
        <v>153</v>
      </c>
      <c r="C38" s="71" t="s">
        <v>115</v>
      </c>
      <c r="D38" s="65">
        <f>D102*$G$102/(10^6)</f>
        <v>2.6987220000000001</v>
      </c>
      <c r="E38" s="65">
        <f t="shared" ref="E38:F38" si="18">E102*$G$102/(10^6)</f>
        <v>1.5114300000000004E-4</v>
      </c>
      <c r="F38" s="65">
        <f t="shared" si="18"/>
        <v>1.0416120000000001E-3</v>
      </c>
      <c r="G38" s="61">
        <f>D38+(E38*$K$5)+(F38*$K$7)</f>
        <v>2.9792834700000004</v>
      </c>
      <c r="H38" s="66" t="s">
        <v>154</v>
      </c>
      <c r="I38" s="67"/>
    </row>
    <row r="39" spans="1:9" x14ac:dyDescent="0.2">
      <c r="A39" s="59"/>
      <c r="B39" s="73" t="s">
        <v>155</v>
      </c>
      <c r="C39" s="71" t="s">
        <v>115</v>
      </c>
      <c r="D39" s="65">
        <f>D103*$G$103/(10^6)</f>
        <v>2.6987220000000001</v>
      </c>
      <c r="E39" s="65">
        <f t="shared" ref="E39:F39" si="19">E103*$G$103/(10^6)</f>
        <v>1.5114300000000004E-4</v>
      </c>
      <c r="F39" s="65">
        <f t="shared" si="19"/>
        <v>1.0416120000000001E-3</v>
      </c>
      <c r="G39" s="61">
        <f>D39+(E39*$K$5)+(F39*$K$7)</f>
        <v>2.9792834700000004</v>
      </c>
      <c r="H39" s="66" t="s">
        <v>154</v>
      </c>
      <c r="I39" s="67"/>
    </row>
    <row r="40" spans="1:9" x14ac:dyDescent="0.2">
      <c r="A40" s="59"/>
      <c r="B40" s="73" t="s">
        <v>156</v>
      </c>
      <c r="C40" s="71" t="s">
        <v>115</v>
      </c>
      <c r="D40" s="65">
        <f>D104*$G$104/(10^6)</f>
        <v>2.6987220000000001</v>
      </c>
      <c r="E40" s="65">
        <f t="shared" ref="E40:F40" si="20">E104*$G$104/(10^6)</f>
        <v>1.5114300000000004E-4</v>
      </c>
      <c r="F40" s="65">
        <f t="shared" si="20"/>
        <v>1.0416120000000001E-3</v>
      </c>
      <c r="G40" s="61">
        <f>D40+(E40*$K$5)+(F40*$K$7)</f>
        <v>2.9792834700000004</v>
      </c>
      <c r="H40" s="66" t="s">
        <v>154</v>
      </c>
      <c r="I40" s="67"/>
    </row>
    <row r="41" spans="1:9" x14ac:dyDescent="0.2">
      <c r="A41" s="59"/>
      <c r="B41" s="73" t="s">
        <v>157</v>
      </c>
      <c r="C41" s="71" t="s">
        <v>115</v>
      </c>
      <c r="D41" s="65">
        <f>D105*$G$105/(10^6)</f>
        <v>2.6987220000000001</v>
      </c>
      <c r="E41" s="65">
        <f t="shared" ref="E41:F41" si="21">E105*$G$105/(10^6)</f>
        <v>1.5114300000000004E-4</v>
      </c>
      <c r="F41" s="65">
        <f t="shared" si="21"/>
        <v>1.0416120000000001E-3</v>
      </c>
      <c r="G41" s="61">
        <f>D41+(E41*$K$5)+(F41*$K$7)</f>
        <v>2.9792834700000004</v>
      </c>
      <c r="H41" s="66" t="s">
        <v>154</v>
      </c>
      <c r="I41" s="67"/>
    </row>
    <row r="42" spans="1:9" x14ac:dyDescent="0.2">
      <c r="A42" s="59"/>
      <c r="B42" s="72" t="s">
        <v>158</v>
      </c>
      <c r="C42" s="71"/>
      <c r="D42" s="65"/>
      <c r="E42" s="65"/>
      <c r="F42" s="65"/>
      <c r="G42" s="61"/>
      <c r="H42" s="66"/>
      <c r="I42" s="67"/>
    </row>
    <row r="43" spans="1:9" x14ac:dyDescent="0.2">
      <c r="A43" s="59"/>
      <c r="B43" s="73" t="s">
        <v>153</v>
      </c>
      <c r="C43" s="71" t="s">
        <v>115</v>
      </c>
      <c r="D43" s="65">
        <f>D107*$G$107/(10^6)</f>
        <v>2.1815639999999998</v>
      </c>
      <c r="E43" s="65">
        <f>E107*$G$107/(10^6)</f>
        <v>2.5184000000000001E-3</v>
      </c>
      <c r="F43" s="65">
        <f>F107*$G$107/(10^6)</f>
        <v>6.2960000000000007E-5</v>
      </c>
      <c r="G43" s="61">
        <f>D43+(E43*$K$5)+(F43*$K$7)</f>
        <v>2.2738003999999998</v>
      </c>
      <c r="H43" s="66" t="s">
        <v>154</v>
      </c>
      <c r="I43" s="67"/>
    </row>
    <row r="44" spans="1:9" x14ac:dyDescent="0.2">
      <c r="A44" s="62"/>
      <c r="B44" s="73" t="s">
        <v>155</v>
      </c>
      <c r="C44" s="71" t="s">
        <v>115</v>
      </c>
      <c r="D44" s="65">
        <f>D108*$G$108/(10^6)</f>
        <v>2.1815639999999998</v>
      </c>
      <c r="E44" s="65">
        <f t="shared" ref="E44:F44" si="22">E108*$G$108/(10^6)</f>
        <v>0</v>
      </c>
      <c r="F44" s="65">
        <f t="shared" si="22"/>
        <v>0</v>
      </c>
      <c r="G44" s="61">
        <f>D44+(E44*$K$5)+(F44*$K$7)</f>
        <v>2.1815639999999998</v>
      </c>
      <c r="H44" s="66" t="s">
        <v>154</v>
      </c>
      <c r="I44" s="67"/>
    </row>
    <row r="45" spans="1:9" x14ac:dyDescent="0.2">
      <c r="A45" s="62"/>
      <c r="B45" s="73" t="s">
        <v>156</v>
      </c>
      <c r="C45" s="71" t="s">
        <v>115</v>
      </c>
      <c r="D45" s="65">
        <f>D109*$G$109/(10^6)</f>
        <v>2.1815639999999998</v>
      </c>
      <c r="E45" s="65">
        <f t="shared" ref="E45:F45" si="23">E109*$G$109/(10^6)</f>
        <v>1.5740000000000001E-3</v>
      </c>
      <c r="F45" s="65">
        <f t="shared" si="23"/>
        <v>6.2960000000000007E-5</v>
      </c>
      <c r="G45" s="61">
        <f>D45+(E45*$K$5)+(F45*$K$7)</f>
        <v>2.2454683999999996</v>
      </c>
      <c r="H45" s="66" t="s">
        <v>154</v>
      </c>
      <c r="I45" s="67"/>
    </row>
    <row r="46" spans="1:9" x14ac:dyDescent="0.2">
      <c r="A46" s="62"/>
      <c r="B46" s="73" t="s">
        <v>157</v>
      </c>
      <c r="C46" s="71" t="s">
        <v>115</v>
      </c>
      <c r="D46" s="65">
        <f>D110*$G$110/(10^6)</f>
        <v>2.1815639999999998</v>
      </c>
      <c r="E46" s="65">
        <f t="shared" ref="E46:F46" si="24">E110*$G$110/(10^6)</f>
        <v>3.7775999999999999E-3</v>
      </c>
      <c r="F46" s="65">
        <f t="shared" si="24"/>
        <v>6.2960000000000007E-5</v>
      </c>
      <c r="G46" s="61">
        <f>D46+(E46*$K$5)+(F46*$K$7)</f>
        <v>2.3115763999999999</v>
      </c>
      <c r="H46" s="66" t="s">
        <v>154</v>
      </c>
      <c r="I46" s="67"/>
    </row>
    <row r="47" spans="1:9" x14ac:dyDescent="0.2">
      <c r="A47" s="59"/>
      <c r="B47" s="72" t="s">
        <v>159</v>
      </c>
      <c r="C47" s="71"/>
      <c r="D47" s="65"/>
      <c r="E47" s="65"/>
      <c r="F47" s="65"/>
      <c r="G47" s="61"/>
      <c r="H47" s="66"/>
      <c r="I47" s="67"/>
    </row>
    <row r="48" spans="1:9" x14ac:dyDescent="0.2">
      <c r="A48" s="59"/>
      <c r="B48" s="73" t="s">
        <v>153</v>
      </c>
      <c r="C48" s="71" t="s">
        <v>115</v>
      </c>
      <c r="D48" s="65">
        <f>D112*$G$112/(10^6)</f>
        <v>2.1815639999999998</v>
      </c>
      <c r="E48" s="65">
        <f t="shared" ref="E48:F48" si="25">E112*$G$112/(10^6)</f>
        <v>4.4072E-3</v>
      </c>
      <c r="F48" s="65">
        <f t="shared" si="25"/>
        <v>1.2592000000000001E-5</v>
      </c>
      <c r="G48" s="61">
        <f>D48+(E48*$K$5)+(F48*$K$7)</f>
        <v>2.3171168799999999</v>
      </c>
      <c r="H48" s="66" t="s">
        <v>154</v>
      </c>
      <c r="I48" s="67"/>
    </row>
    <row r="49" spans="1:10" x14ac:dyDescent="0.2">
      <c r="A49" s="62"/>
      <c r="B49" s="73" t="s">
        <v>155</v>
      </c>
      <c r="C49" s="71" t="s">
        <v>115</v>
      </c>
      <c r="D49" s="65">
        <f>D113*$G$113/(10^6)</f>
        <v>2.1815639999999998</v>
      </c>
      <c r="E49" s="65">
        <f t="shared" ref="E49:F49" si="26">E113*$G$113/(10^6)</f>
        <v>5.3516000000000006E-3</v>
      </c>
      <c r="F49" s="65">
        <f t="shared" si="26"/>
        <v>1.2592000000000001E-5</v>
      </c>
      <c r="G49" s="61">
        <f>D49+(E49*$K$5)+(F49*$K$7)</f>
        <v>2.3454488799999997</v>
      </c>
      <c r="H49" s="66" t="s">
        <v>154</v>
      </c>
      <c r="I49" s="67"/>
    </row>
    <row r="50" spans="1:10" x14ac:dyDescent="0.2">
      <c r="A50" s="62"/>
      <c r="B50" s="73" t="s">
        <v>156</v>
      </c>
      <c r="C50" s="71" t="s">
        <v>115</v>
      </c>
      <c r="D50" s="65">
        <f>D114*$G$114/(10^6)</f>
        <v>2.1815639999999998</v>
      </c>
      <c r="E50" s="65">
        <f t="shared" ref="E50:F50" si="27">E114*$G$114/(10^6)</f>
        <v>4.0924000000000004E-3</v>
      </c>
      <c r="F50" s="65">
        <f t="shared" si="27"/>
        <v>1.2592000000000001E-5</v>
      </c>
      <c r="G50" s="61">
        <f>D50+(E50*$K$5)+(F50*$K$7)</f>
        <v>2.3076728799999997</v>
      </c>
      <c r="H50" s="66" t="s">
        <v>154</v>
      </c>
      <c r="I50" s="67"/>
    </row>
    <row r="51" spans="1:10" x14ac:dyDescent="0.2">
      <c r="A51" s="62"/>
      <c r="B51" s="73" t="s">
        <v>157</v>
      </c>
      <c r="C51" s="71" t="s">
        <v>115</v>
      </c>
      <c r="D51" s="65">
        <f>D115*$G$115/(10^6)</f>
        <v>2.1815639999999998</v>
      </c>
      <c r="E51" s="65">
        <f t="shared" ref="E51" si="28">E115*$G$115/(10^6)</f>
        <v>5.6663999999999994E-3</v>
      </c>
      <c r="F51" s="65">
        <f>F115*$G$115/(10^6)</f>
        <v>1.2592000000000001E-5</v>
      </c>
      <c r="G51" s="61">
        <f>D51+(E51*$K$5)+(F51*$K$7)</f>
        <v>2.35489288</v>
      </c>
      <c r="H51" s="66" t="s">
        <v>154</v>
      </c>
      <c r="I51" s="67"/>
    </row>
    <row r="52" spans="1:10" x14ac:dyDescent="0.2">
      <c r="A52" s="59" t="s">
        <v>160</v>
      </c>
      <c r="B52" s="73"/>
      <c r="C52" s="71"/>
      <c r="D52" s="65"/>
      <c r="E52" s="65"/>
      <c r="F52" s="65"/>
      <c r="G52" s="61"/>
      <c r="H52" s="66"/>
      <c r="I52" s="67"/>
    </row>
    <row r="53" spans="1:10" ht="42.75" x14ac:dyDescent="0.2">
      <c r="A53" s="74"/>
      <c r="B53" s="75" t="s">
        <v>161</v>
      </c>
      <c r="C53" s="66" t="s">
        <v>8</v>
      </c>
      <c r="D53" s="65" t="s">
        <v>162</v>
      </c>
      <c r="E53" s="65" t="s">
        <v>162</v>
      </c>
      <c r="F53" s="65" t="s">
        <v>162</v>
      </c>
      <c r="G53" s="61">
        <v>0.49990000000000001</v>
      </c>
      <c r="H53" s="76" t="s">
        <v>163</v>
      </c>
      <c r="I53" s="67"/>
      <c r="J53" s="77"/>
    </row>
    <row r="54" spans="1:10" x14ac:dyDescent="0.2">
      <c r="A54" s="78" t="s">
        <v>164</v>
      </c>
      <c r="B54" s="75"/>
      <c r="C54" s="66"/>
      <c r="D54" s="65"/>
      <c r="E54" s="65"/>
      <c r="F54" s="65"/>
      <c r="G54" s="61"/>
      <c r="H54" s="76"/>
      <c r="I54" s="67"/>
    </row>
    <row r="55" spans="1:10" x14ac:dyDescent="0.2">
      <c r="A55" s="78"/>
      <c r="B55" s="75" t="s">
        <v>165</v>
      </c>
      <c r="C55" s="66" t="s">
        <v>10</v>
      </c>
      <c r="D55" s="65" t="s">
        <v>162</v>
      </c>
      <c r="E55" s="65" t="s">
        <v>162</v>
      </c>
      <c r="F55" s="65" t="s">
        <v>162</v>
      </c>
      <c r="G55" s="61">
        <v>1760</v>
      </c>
      <c r="H55" s="76" t="s">
        <v>166</v>
      </c>
      <c r="I55" s="67"/>
    </row>
    <row r="56" spans="1:10" x14ac:dyDescent="0.2">
      <c r="A56" s="74"/>
      <c r="B56" s="75" t="s">
        <v>167</v>
      </c>
      <c r="C56" s="66" t="s">
        <v>10</v>
      </c>
      <c r="D56" s="65" t="s">
        <v>162</v>
      </c>
      <c r="E56" s="65" t="s">
        <v>162</v>
      </c>
      <c r="F56" s="65" t="s">
        <v>162</v>
      </c>
      <c r="G56" s="61">
        <v>677</v>
      </c>
      <c r="H56" s="76" t="s">
        <v>166</v>
      </c>
      <c r="I56" s="67"/>
    </row>
    <row r="57" spans="1:10" x14ac:dyDescent="0.2">
      <c r="A57" s="74"/>
      <c r="B57" s="75" t="s">
        <v>168</v>
      </c>
      <c r="C57" s="66" t="s">
        <v>10</v>
      </c>
      <c r="D57" s="65" t="s">
        <v>162</v>
      </c>
      <c r="E57" s="65" t="s">
        <v>162</v>
      </c>
      <c r="F57" s="65" t="s">
        <v>162</v>
      </c>
      <c r="G57" s="61">
        <v>3170</v>
      </c>
      <c r="H57" s="76" t="s">
        <v>166</v>
      </c>
      <c r="I57" s="67"/>
    </row>
    <row r="58" spans="1:10" x14ac:dyDescent="0.2">
      <c r="A58" s="74"/>
      <c r="B58" s="75" t="s">
        <v>169</v>
      </c>
      <c r="C58" s="66" t="s">
        <v>10</v>
      </c>
      <c r="D58" s="65" t="s">
        <v>162</v>
      </c>
      <c r="E58" s="65" t="s">
        <v>162</v>
      </c>
      <c r="F58" s="65" t="s">
        <v>162</v>
      </c>
      <c r="G58" s="61">
        <v>1120</v>
      </c>
      <c r="H58" s="76" t="s">
        <v>166</v>
      </c>
      <c r="I58" s="67"/>
    </row>
    <row r="59" spans="1:10" x14ac:dyDescent="0.2">
      <c r="A59" s="74"/>
      <c r="B59" s="75" t="s">
        <v>170</v>
      </c>
      <c r="C59" s="66" t="s">
        <v>10</v>
      </c>
      <c r="D59" s="65" t="s">
        <v>162</v>
      </c>
      <c r="E59" s="65" t="s">
        <v>162</v>
      </c>
      <c r="F59" s="65" t="s">
        <v>162</v>
      </c>
      <c r="G59" s="61">
        <v>1300</v>
      </c>
      <c r="H59" s="76" t="s">
        <v>166</v>
      </c>
      <c r="I59" s="67"/>
    </row>
    <row r="60" spans="1:10" x14ac:dyDescent="0.2">
      <c r="A60" s="74"/>
      <c r="B60" s="75" t="s">
        <v>171</v>
      </c>
      <c r="C60" s="66" t="s">
        <v>10</v>
      </c>
      <c r="D60" s="65" t="s">
        <v>162</v>
      </c>
      <c r="E60" s="65" t="s">
        <v>162</v>
      </c>
      <c r="F60" s="65" t="s">
        <v>162</v>
      </c>
      <c r="G60" s="61">
        <v>328</v>
      </c>
      <c r="H60" s="76" t="s">
        <v>166</v>
      </c>
      <c r="I60" s="67"/>
    </row>
    <row r="61" spans="1:10" x14ac:dyDescent="0.2">
      <c r="A61" s="74"/>
      <c r="B61" s="75" t="s">
        <v>172</v>
      </c>
      <c r="C61" s="66" t="s">
        <v>10</v>
      </c>
      <c r="D61" s="65" t="s">
        <v>162</v>
      </c>
      <c r="E61" s="65" t="s">
        <v>162</v>
      </c>
      <c r="F61" s="65" t="s">
        <v>162</v>
      </c>
      <c r="G61" s="61">
        <v>4800</v>
      </c>
      <c r="H61" s="76" t="s">
        <v>166</v>
      </c>
      <c r="I61" s="67"/>
    </row>
    <row r="62" spans="1:10" x14ac:dyDescent="0.2">
      <c r="A62" s="79"/>
      <c r="B62" s="80"/>
      <c r="C62" s="81"/>
      <c r="D62" s="82"/>
      <c r="E62" s="82"/>
      <c r="F62" s="82"/>
      <c r="G62" s="83"/>
      <c r="H62" s="84"/>
      <c r="I62" s="67"/>
    </row>
    <row r="63" spans="1:10" x14ac:dyDescent="0.2">
      <c r="A63" s="54" t="s">
        <v>173</v>
      </c>
      <c r="B63" s="85"/>
      <c r="C63" s="68"/>
      <c r="D63" s="82"/>
      <c r="E63" s="86" t="s">
        <v>174</v>
      </c>
      <c r="F63" s="82"/>
      <c r="G63" s="83"/>
      <c r="H63" s="81"/>
      <c r="I63" s="67"/>
    </row>
    <row r="64" spans="1:10" x14ac:dyDescent="0.2">
      <c r="B64" s="85"/>
      <c r="C64" s="68"/>
      <c r="D64" s="82"/>
      <c r="E64" s="82"/>
      <c r="F64" s="82"/>
      <c r="G64" s="83"/>
      <c r="H64" s="81"/>
      <c r="I64" s="67"/>
    </row>
    <row r="65" spans="1:12" s="92" customFormat="1" x14ac:dyDescent="0.2">
      <c r="A65" s="87" t="s">
        <v>104</v>
      </c>
      <c r="B65" s="88"/>
      <c r="C65" s="88"/>
      <c r="D65" s="89"/>
      <c r="E65" s="90"/>
      <c r="F65" s="89"/>
      <c r="G65" s="91"/>
    </row>
    <row r="66" spans="1:12" x14ac:dyDescent="0.2">
      <c r="D66" s="93"/>
      <c r="E66" s="94" t="s">
        <v>175</v>
      </c>
      <c r="F66" s="94"/>
      <c r="G66" s="95" t="s">
        <v>176</v>
      </c>
    </row>
    <row r="67" spans="1:12" ht="14.25" customHeight="1" x14ac:dyDescent="0.2">
      <c r="B67" s="64"/>
      <c r="C67" s="63"/>
      <c r="D67" s="369" t="s">
        <v>177</v>
      </c>
      <c r="E67" s="369"/>
      <c r="F67" s="369"/>
      <c r="G67" s="97" t="s">
        <v>178</v>
      </c>
    </row>
    <row r="68" spans="1:12" x14ac:dyDescent="0.2">
      <c r="B68" s="64"/>
      <c r="C68" s="63" t="s">
        <v>179</v>
      </c>
      <c r="D68" s="96" t="s">
        <v>103</v>
      </c>
      <c r="E68" s="63" t="s">
        <v>109</v>
      </c>
      <c r="F68" s="63" t="s">
        <v>111</v>
      </c>
      <c r="G68" s="97" t="s">
        <v>180</v>
      </c>
    </row>
    <row r="69" spans="1:12" x14ac:dyDescent="0.2">
      <c r="B69" s="64" t="s">
        <v>106</v>
      </c>
      <c r="C69" s="63" t="s">
        <v>107</v>
      </c>
      <c r="D69" s="98">
        <v>56100</v>
      </c>
      <c r="E69" s="99">
        <v>1</v>
      </c>
      <c r="F69" s="99">
        <v>0.1</v>
      </c>
      <c r="G69" s="97">
        <v>1.02</v>
      </c>
      <c r="H69" s="54" t="s">
        <v>181</v>
      </c>
    </row>
    <row r="70" spans="1:12" x14ac:dyDescent="0.2">
      <c r="B70" s="64" t="s">
        <v>112</v>
      </c>
      <c r="C70" s="63" t="s">
        <v>10</v>
      </c>
      <c r="D70" s="98">
        <v>101000</v>
      </c>
      <c r="E70" s="99">
        <v>1</v>
      </c>
      <c r="F70" s="99">
        <v>1.5</v>
      </c>
      <c r="G70" s="97">
        <v>10.47</v>
      </c>
    </row>
    <row r="71" spans="1:12" x14ac:dyDescent="0.2">
      <c r="B71" s="64" t="s">
        <v>182</v>
      </c>
      <c r="C71" s="63" t="s">
        <v>115</v>
      </c>
      <c r="D71" s="98">
        <v>77400</v>
      </c>
      <c r="E71" s="99">
        <v>3</v>
      </c>
      <c r="F71" s="99">
        <v>0.6</v>
      </c>
      <c r="G71" s="97">
        <v>41.468972149500026</v>
      </c>
      <c r="H71" s="54" t="s">
        <v>183</v>
      </c>
      <c r="K71" s="68"/>
      <c r="L71" s="100"/>
    </row>
    <row r="72" spans="1:12" x14ac:dyDescent="0.2">
      <c r="B72" s="64" t="s">
        <v>184</v>
      </c>
      <c r="C72" s="63" t="s">
        <v>115</v>
      </c>
      <c r="D72" s="98">
        <v>77400</v>
      </c>
      <c r="E72" s="99">
        <v>3</v>
      </c>
      <c r="F72" s="99">
        <v>0.6</v>
      </c>
      <c r="G72" s="97">
        <v>41.800259702100021</v>
      </c>
      <c r="H72" s="54" t="s">
        <v>183</v>
      </c>
      <c r="K72" s="68"/>
      <c r="L72" s="100"/>
    </row>
    <row r="73" spans="1:12" x14ac:dyDescent="0.2">
      <c r="B73" s="64" t="s">
        <v>120</v>
      </c>
      <c r="C73" s="63" t="s">
        <v>115</v>
      </c>
      <c r="D73" s="98">
        <v>74100</v>
      </c>
      <c r="E73" s="99">
        <v>3</v>
      </c>
      <c r="F73" s="99">
        <v>0.6</v>
      </c>
      <c r="G73" s="97">
        <v>36.42</v>
      </c>
    </row>
    <row r="74" spans="1:12" x14ac:dyDescent="0.2">
      <c r="B74" s="64" t="s">
        <v>121</v>
      </c>
      <c r="C74" s="63" t="s">
        <v>10</v>
      </c>
      <c r="D74" s="98">
        <v>98300</v>
      </c>
      <c r="E74" s="99">
        <v>1</v>
      </c>
      <c r="F74" s="99">
        <v>1.5</v>
      </c>
      <c r="G74" s="97">
        <v>31.4</v>
      </c>
    </row>
    <row r="75" spans="1:12" x14ac:dyDescent="0.2">
      <c r="B75" s="101" t="s">
        <v>122</v>
      </c>
      <c r="C75" s="99" t="s">
        <v>10</v>
      </c>
      <c r="D75" s="98">
        <v>96100</v>
      </c>
      <c r="E75" s="99">
        <v>1</v>
      </c>
      <c r="F75" s="99">
        <v>1.5</v>
      </c>
      <c r="G75" s="97">
        <v>26.37</v>
      </c>
    </row>
    <row r="76" spans="1:12" x14ac:dyDescent="0.2">
      <c r="B76" s="64" t="s">
        <v>125</v>
      </c>
      <c r="C76" s="63" t="s">
        <v>115</v>
      </c>
      <c r="D76" s="98">
        <v>71500</v>
      </c>
      <c r="E76" s="99">
        <v>3</v>
      </c>
      <c r="F76" s="99">
        <v>0.6</v>
      </c>
      <c r="G76" s="97">
        <v>34.53</v>
      </c>
    </row>
    <row r="77" spans="1:12" x14ac:dyDescent="0.2">
      <c r="B77" s="64" t="s">
        <v>127</v>
      </c>
      <c r="C77" s="63" t="s">
        <v>115</v>
      </c>
      <c r="D77" s="98">
        <v>63100</v>
      </c>
      <c r="E77" s="99">
        <v>1</v>
      </c>
      <c r="F77" s="99">
        <v>0.1</v>
      </c>
      <c r="G77" s="97">
        <v>26.62</v>
      </c>
    </row>
    <row r="78" spans="1:12" x14ac:dyDescent="0.2">
      <c r="B78" s="64" t="s">
        <v>130</v>
      </c>
      <c r="C78" s="63" t="s">
        <v>115</v>
      </c>
      <c r="D78" s="98">
        <v>69300</v>
      </c>
      <c r="E78" s="99">
        <v>3</v>
      </c>
      <c r="F78" s="99">
        <v>0.6</v>
      </c>
      <c r="G78" s="97">
        <f>G90</f>
        <v>31.48</v>
      </c>
    </row>
    <row r="79" spans="1:12" x14ac:dyDescent="0.2">
      <c r="B79" s="64" t="s">
        <v>185</v>
      </c>
      <c r="C79" s="63" t="s">
        <v>10</v>
      </c>
      <c r="D79" s="98">
        <v>112000</v>
      </c>
      <c r="E79" s="99">
        <v>30</v>
      </c>
      <c r="F79" s="99">
        <v>4</v>
      </c>
      <c r="G79" s="97">
        <v>15.99</v>
      </c>
    </row>
    <row r="80" spans="1:12" x14ac:dyDescent="0.2">
      <c r="B80" s="64" t="s">
        <v>186</v>
      </c>
      <c r="C80" s="63"/>
      <c r="D80" s="98"/>
      <c r="E80" s="99"/>
      <c r="F80" s="99"/>
      <c r="G80" s="97"/>
    </row>
    <row r="81" spans="1:8" x14ac:dyDescent="0.2">
      <c r="B81" s="64" t="s">
        <v>132</v>
      </c>
      <c r="C81" s="63" t="s">
        <v>10</v>
      </c>
      <c r="D81" s="98">
        <v>100000</v>
      </c>
      <c r="E81" s="99">
        <v>30</v>
      </c>
      <c r="F81" s="99">
        <v>4</v>
      </c>
      <c r="G81" s="97">
        <v>7.53</v>
      </c>
    </row>
    <row r="82" spans="1:8" x14ac:dyDescent="0.2">
      <c r="B82" s="64" t="s">
        <v>133</v>
      </c>
      <c r="C82" s="63" t="s">
        <v>10</v>
      </c>
      <c r="D82" s="98">
        <v>100000</v>
      </c>
      <c r="E82" s="99">
        <v>30</v>
      </c>
      <c r="F82" s="99">
        <v>4</v>
      </c>
      <c r="G82" s="97">
        <v>18.53</v>
      </c>
    </row>
    <row r="83" spans="1:8" x14ac:dyDescent="0.2">
      <c r="B83" s="64" t="s">
        <v>134</v>
      </c>
      <c r="C83" s="63" t="s">
        <v>10</v>
      </c>
      <c r="D83" s="98">
        <v>100000</v>
      </c>
      <c r="E83" s="99">
        <v>30</v>
      </c>
      <c r="F83" s="99">
        <v>4</v>
      </c>
      <c r="G83" s="97">
        <v>16.78</v>
      </c>
    </row>
    <row r="84" spans="1:8" ht="15.75" x14ac:dyDescent="0.2">
      <c r="B84" s="64" t="s">
        <v>135</v>
      </c>
      <c r="C84" s="63" t="s">
        <v>187</v>
      </c>
      <c r="D84" s="98">
        <v>54600</v>
      </c>
      <c r="E84" s="99">
        <v>1</v>
      </c>
      <c r="F84" s="99">
        <v>0.1</v>
      </c>
      <c r="G84" s="97">
        <v>20.93</v>
      </c>
    </row>
    <row r="85" spans="1:8" x14ac:dyDescent="0.2">
      <c r="D85" s="93"/>
      <c r="E85" s="93"/>
      <c r="F85" s="93"/>
      <c r="G85" s="95"/>
    </row>
    <row r="86" spans="1:8" s="92" customFormat="1" x14ac:dyDescent="0.2">
      <c r="A86" s="87" t="s">
        <v>141</v>
      </c>
      <c r="B86" s="88"/>
      <c r="C86" s="88"/>
      <c r="D86" s="89"/>
      <c r="E86" s="90"/>
      <c r="F86" s="89"/>
      <c r="G86" s="91"/>
    </row>
    <row r="87" spans="1:8" x14ac:dyDescent="0.2">
      <c r="D87" s="370" t="s">
        <v>175</v>
      </c>
      <c r="E87" s="370"/>
      <c r="F87" s="370"/>
      <c r="G87" s="95" t="s">
        <v>176</v>
      </c>
    </row>
    <row r="88" spans="1:8" x14ac:dyDescent="0.2">
      <c r="B88" s="64"/>
      <c r="C88" s="62"/>
      <c r="D88" s="371" t="s">
        <v>177</v>
      </c>
      <c r="E88" s="372"/>
      <c r="F88" s="373"/>
      <c r="G88" s="97" t="s">
        <v>178</v>
      </c>
    </row>
    <row r="89" spans="1:8" x14ac:dyDescent="0.2">
      <c r="B89" s="64"/>
      <c r="C89" s="71" t="s">
        <v>179</v>
      </c>
      <c r="D89" s="63" t="s">
        <v>103</v>
      </c>
      <c r="E89" s="96" t="s">
        <v>109</v>
      </c>
      <c r="F89" s="63" t="s">
        <v>111</v>
      </c>
      <c r="G89" s="97" t="s">
        <v>180</v>
      </c>
    </row>
    <row r="90" spans="1:8" x14ac:dyDescent="0.2">
      <c r="B90" s="64" t="s">
        <v>142</v>
      </c>
      <c r="C90" s="71" t="s">
        <v>115</v>
      </c>
      <c r="D90" s="63">
        <v>69300</v>
      </c>
      <c r="E90" s="102">
        <v>33</v>
      </c>
      <c r="F90" s="63">
        <v>3.2</v>
      </c>
      <c r="G90" s="97">
        <v>31.48</v>
      </c>
      <c r="H90" s="54" t="s">
        <v>188</v>
      </c>
    </row>
    <row r="91" spans="1:8" x14ac:dyDescent="0.2">
      <c r="B91" s="64" t="s">
        <v>189</v>
      </c>
      <c r="C91" s="71" t="s">
        <v>115</v>
      </c>
      <c r="D91" s="63">
        <v>69300</v>
      </c>
      <c r="E91" s="102">
        <v>25</v>
      </c>
      <c r="F91" s="63">
        <v>8</v>
      </c>
      <c r="G91" s="97">
        <v>31.48</v>
      </c>
    </row>
    <row r="92" spans="1:8" x14ac:dyDescent="0.2">
      <c r="B92" s="64" t="s">
        <v>145</v>
      </c>
      <c r="C92" s="71" t="s">
        <v>115</v>
      </c>
      <c r="D92" s="63">
        <v>69300</v>
      </c>
      <c r="E92" s="102">
        <v>3.8</v>
      </c>
      <c r="F92" s="63">
        <v>5.7</v>
      </c>
      <c r="G92" s="97">
        <v>31.48</v>
      </c>
    </row>
    <row r="93" spans="1:8" x14ac:dyDescent="0.2">
      <c r="B93" s="64" t="s">
        <v>146</v>
      </c>
      <c r="C93" s="71" t="s">
        <v>115</v>
      </c>
      <c r="D93" s="63">
        <v>74100</v>
      </c>
      <c r="E93" s="102">
        <v>3.9</v>
      </c>
      <c r="F93" s="63">
        <v>3.9</v>
      </c>
      <c r="G93" s="97">
        <f>G73</f>
        <v>36.42</v>
      </c>
    </row>
    <row r="94" spans="1:8" x14ac:dyDescent="0.2">
      <c r="B94" s="64" t="s">
        <v>147</v>
      </c>
      <c r="C94" s="71" t="s">
        <v>10</v>
      </c>
      <c r="D94" s="63">
        <v>56100</v>
      </c>
      <c r="E94" s="102">
        <v>92</v>
      </c>
      <c r="F94" s="63">
        <v>3</v>
      </c>
      <c r="G94" s="97">
        <v>37.9</v>
      </c>
      <c r="H94" s="54" t="s">
        <v>183</v>
      </c>
    </row>
    <row r="95" spans="1:8" x14ac:dyDescent="0.2">
      <c r="B95" s="64" t="s">
        <v>149</v>
      </c>
      <c r="C95" s="71" t="s">
        <v>115</v>
      </c>
      <c r="D95" s="63">
        <v>63100</v>
      </c>
      <c r="E95" s="102">
        <v>62</v>
      </c>
      <c r="F95" s="63">
        <v>0.2</v>
      </c>
      <c r="G95" s="97">
        <f>G77</f>
        <v>26.62</v>
      </c>
    </row>
    <row r="96" spans="1:8" x14ac:dyDescent="0.2">
      <c r="D96" s="93"/>
      <c r="E96" s="93"/>
      <c r="F96" s="93"/>
    </row>
    <row r="97" spans="1:7" s="92" customFormat="1" x14ac:dyDescent="0.2">
      <c r="A97" s="87" t="s">
        <v>190</v>
      </c>
      <c r="B97" s="88"/>
      <c r="C97" s="88"/>
      <c r="D97" s="89"/>
      <c r="E97" s="90"/>
      <c r="F97" s="89"/>
      <c r="G97" s="91"/>
    </row>
    <row r="98" spans="1:7" x14ac:dyDescent="0.2">
      <c r="D98" s="370" t="s">
        <v>175</v>
      </c>
      <c r="E98" s="370"/>
      <c r="F98" s="370"/>
      <c r="G98" s="95" t="s">
        <v>176</v>
      </c>
    </row>
    <row r="99" spans="1:7" x14ac:dyDescent="0.2">
      <c r="B99" s="64"/>
      <c r="C99" s="62"/>
      <c r="D99" s="371" t="s">
        <v>177</v>
      </c>
      <c r="E99" s="372"/>
      <c r="F99" s="373"/>
      <c r="G99" s="97" t="s">
        <v>178</v>
      </c>
    </row>
    <row r="100" spans="1:7" x14ac:dyDescent="0.2">
      <c r="B100" s="64"/>
      <c r="C100" s="71" t="s">
        <v>179</v>
      </c>
      <c r="D100" s="63" t="s">
        <v>103</v>
      </c>
      <c r="E100" s="96" t="s">
        <v>109</v>
      </c>
      <c r="F100" s="63" t="s">
        <v>111</v>
      </c>
      <c r="G100" s="97" t="s">
        <v>180</v>
      </c>
    </row>
    <row r="101" spans="1:7" x14ac:dyDescent="0.2">
      <c r="B101" s="72" t="s">
        <v>152</v>
      </c>
      <c r="C101" s="71"/>
      <c r="D101" s="63"/>
      <c r="E101" s="102"/>
      <c r="F101" s="63"/>
      <c r="G101" s="97"/>
    </row>
    <row r="102" spans="1:7" x14ac:dyDescent="0.2">
      <c r="B102" s="73" t="s">
        <v>153</v>
      </c>
      <c r="C102" s="71" t="s">
        <v>115</v>
      </c>
      <c r="D102" s="63">
        <v>74100</v>
      </c>
      <c r="E102" s="102">
        <v>4.1500000000000004</v>
      </c>
      <c r="F102" s="63">
        <v>28.6</v>
      </c>
      <c r="G102" s="97">
        <v>36.42</v>
      </c>
    </row>
    <row r="103" spans="1:7" x14ac:dyDescent="0.2">
      <c r="B103" s="73" t="s">
        <v>155</v>
      </c>
      <c r="C103" s="71" t="s">
        <v>115</v>
      </c>
      <c r="D103" s="63">
        <v>74100</v>
      </c>
      <c r="E103" s="102">
        <v>4.1500000000000004</v>
      </c>
      <c r="F103" s="63">
        <v>28.6</v>
      </c>
      <c r="G103" s="97">
        <v>36.42</v>
      </c>
    </row>
    <row r="104" spans="1:7" x14ac:dyDescent="0.2">
      <c r="B104" s="73" t="s">
        <v>156</v>
      </c>
      <c r="C104" s="71" t="s">
        <v>115</v>
      </c>
      <c r="D104" s="63">
        <v>74100</v>
      </c>
      <c r="E104" s="102">
        <v>4.1500000000000004</v>
      </c>
      <c r="F104" s="63">
        <v>28.6</v>
      </c>
      <c r="G104" s="97">
        <v>36.42</v>
      </c>
    </row>
    <row r="105" spans="1:7" x14ac:dyDescent="0.2">
      <c r="B105" s="73" t="s">
        <v>157</v>
      </c>
      <c r="C105" s="71" t="s">
        <v>115</v>
      </c>
      <c r="D105" s="63">
        <v>74100</v>
      </c>
      <c r="E105" s="102">
        <v>4.1500000000000004</v>
      </c>
      <c r="F105" s="63">
        <v>28.6</v>
      </c>
      <c r="G105" s="97">
        <v>36.42</v>
      </c>
    </row>
    <row r="106" spans="1:7" x14ac:dyDescent="0.2">
      <c r="B106" s="72" t="s">
        <v>158</v>
      </c>
      <c r="C106" s="71"/>
      <c r="D106" s="63"/>
      <c r="E106" s="102"/>
      <c r="F106" s="63"/>
      <c r="G106" s="97"/>
    </row>
    <row r="107" spans="1:7" x14ac:dyDescent="0.2">
      <c r="B107" s="73" t="s">
        <v>153</v>
      </c>
      <c r="C107" s="71" t="s">
        <v>115</v>
      </c>
      <c r="D107" s="103">
        <v>69300</v>
      </c>
      <c r="E107" s="103">
        <v>80</v>
      </c>
      <c r="F107" s="103">
        <v>2</v>
      </c>
      <c r="G107" s="97">
        <v>31.48</v>
      </c>
    </row>
    <row r="108" spans="1:7" x14ac:dyDescent="0.2">
      <c r="B108" s="73" t="s">
        <v>155</v>
      </c>
      <c r="C108" s="71" t="s">
        <v>115</v>
      </c>
      <c r="D108" s="103">
        <v>69300</v>
      </c>
      <c r="E108" s="103"/>
      <c r="F108" s="103"/>
      <c r="G108" s="97">
        <v>31.48</v>
      </c>
    </row>
    <row r="109" spans="1:7" x14ac:dyDescent="0.2">
      <c r="B109" s="73" t="s">
        <v>156</v>
      </c>
      <c r="C109" s="71" t="s">
        <v>115</v>
      </c>
      <c r="D109" s="103">
        <v>69300</v>
      </c>
      <c r="E109" s="103">
        <v>50</v>
      </c>
      <c r="F109" s="103">
        <v>2</v>
      </c>
      <c r="G109" s="97">
        <v>31.48</v>
      </c>
    </row>
    <row r="110" spans="1:7" x14ac:dyDescent="0.2">
      <c r="B110" s="73" t="s">
        <v>157</v>
      </c>
      <c r="C110" s="71" t="s">
        <v>115</v>
      </c>
      <c r="D110" s="103">
        <v>69300</v>
      </c>
      <c r="E110" s="103">
        <v>120</v>
      </c>
      <c r="F110" s="103">
        <v>2</v>
      </c>
      <c r="G110" s="97">
        <v>31.48</v>
      </c>
    </row>
    <row r="111" spans="1:7" x14ac:dyDescent="0.2">
      <c r="B111" s="72" t="s">
        <v>159</v>
      </c>
      <c r="C111" s="62"/>
      <c r="D111" s="104"/>
      <c r="E111" s="104"/>
      <c r="F111" s="104"/>
      <c r="G111" s="105"/>
    </row>
    <row r="112" spans="1:7" x14ac:dyDescent="0.2">
      <c r="B112" s="73" t="s">
        <v>153</v>
      </c>
      <c r="C112" s="71" t="s">
        <v>115</v>
      </c>
      <c r="D112" s="103">
        <v>69300</v>
      </c>
      <c r="E112" s="103">
        <v>140</v>
      </c>
      <c r="F112" s="103">
        <v>0.4</v>
      </c>
      <c r="G112" s="97">
        <v>31.48</v>
      </c>
    </row>
    <row r="113" spans="2:7" x14ac:dyDescent="0.2">
      <c r="B113" s="73" t="s">
        <v>155</v>
      </c>
      <c r="C113" s="71" t="s">
        <v>115</v>
      </c>
      <c r="D113" s="103">
        <v>69300</v>
      </c>
      <c r="E113" s="103">
        <v>170</v>
      </c>
      <c r="F113" s="103">
        <v>0.4</v>
      </c>
      <c r="G113" s="97">
        <v>31.48</v>
      </c>
    </row>
    <row r="114" spans="2:7" x14ac:dyDescent="0.2">
      <c r="B114" s="73" t="s">
        <v>156</v>
      </c>
      <c r="C114" s="71" t="s">
        <v>115</v>
      </c>
      <c r="D114" s="103">
        <v>69300</v>
      </c>
      <c r="E114" s="103">
        <v>130</v>
      </c>
      <c r="F114" s="103">
        <v>0.4</v>
      </c>
      <c r="G114" s="97">
        <v>31.48</v>
      </c>
    </row>
    <row r="115" spans="2:7" x14ac:dyDescent="0.2">
      <c r="B115" s="73" t="s">
        <v>157</v>
      </c>
      <c r="C115" s="71" t="s">
        <v>115</v>
      </c>
      <c r="D115" s="103">
        <v>69300</v>
      </c>
      <c r="E115" s="103">
        <v>180</v>
      </c>
      <c r="F115" s="103">
        <v>0.4</v>
      </c>
      <c r="G115" s="97">
        <v>31.48</v>
      </c>
    </row>
    <row r="116" spans="2:7" x14ac:dyDescent="0.2">
      <c r="D116" s="93"/>
      <c r="E116" s="93"/>
      <c r="F116" s="93"/>
    </row>
    <row r="117" spans="2:7" x14ac:dyDescent="0.2">
      <c r="D117" s="93"/>
      <c r="E117" s="93"/>
      <c r="F117" s="93"/>
    </row>
    <row r="118" spans="2:7" x14ac:dyDescent="0.2">
      <c r="D118" s="93"/>
      <c r="E118" s="93"/>
      <c r="F118" s="93"/>
    </row>
    <row r="119" spans="2:7" x14ac:dyDescent="0.2">
      <c r="D119" s="93"/>
      <c r="E119" s="93"/>
      <c r="F119" s="93"/>
    </row>
    <row r="120" spans="2:7" x14ac:dyDescent="0.2">
      <c r="D120" s="93"/>
      <c r="E120" s="93"/>
      <c r="F120" s="93"/>
    </row>
    <row r="121" spans="2:7" x14ac:dyDescent="0.2">
      <c r="D121" s="93"/>
      <c r="E121" s="93"/>
      <c r="F121" s="93"/>
    </row>
    <row r="122" spans="2:7" x14ac:dyDescent="0.2">
      <c r="D122" s="93"/>
      <c r="E122" s="93"/>
      <c r="F122" s="93"/>
    </row>
    <row r="123" spans="2:7" x14ac:dyDescent="0.2">
      <c r="D123" s="93"/>
      <c r="E123" s="93"/>
      <c r="F123" s="93"/>
    </row>
    <row r="124" spans="2:7" x14ac:dyDescent="0.2">
      <c r="D124" s="93"/>
      <c r="E124" s="93"/>
      <c r="F124" s="93"/>
    </row>
    <row r="125" spans="2:7" x14ac:dyDescent="0.2">
      <c r="D125" s="93"/>
      <c r="E125" s="93"/>
      <c r="F125" s="93"/>
    </row>
    <row r="126" spans="2:7" x14ac:dyDescent="0.2">
      <c r="D126" s="93"/>
      <c r="E126" s="93"/>
      <c r="F126" s="93"/>
    </row>
    <row r="127" spans="2:7" x14ac:dyDescent="0.2">
      <c r="D127" s="93"/>
      <c r="E127" s="93"/>
      <c r="F127" s="93"/>
    </row>
    <row r="128" spans="2:7" x14ac:dyDescent="0.2">
      <c r="D128" s="93"/>
      <c r="E128" s="93"/>
      <c r="F128" s="93"/>
    </row>
    <row r="129" spans="4:6" x14ac:dyDescent="0.2">
      <c r="D129" s="93"/>
      <c r="E129" s="93"/>
      <c r="F129" s="93"/>
    </row>
    <row r="130" spans="4:6" x14ac:dyDescent="0.2">
      <c r="D130" s="93"/>
      <c r="E130" s="93"/>
      <c r="F130" s="93"/>
    </row>
    <row r="131" spans="4:6" x14ac:dyDescent="0.2">
      <c r="D131" s="93"/>
      <c r="E131" s="93"/>
      <c r="F131" s="93"/>
    </row>
    <row r="132" spans="4:6" x14ac:dyDescent="0.2">
      <c r="D132" s="93"/>
      <c r="E132" s="93"/>
      <c r="F132" s="93"/>
    </row>
    <row r="133" spans="4:6" x14ac:dyDescent="0.2">
      <c r="D133" s="93"/>
      <c r="E133" s="93"/>
      <c r="F133" s="93"/>
    </row>
    <row r="134" spans="4:6" x14ac:dyDescent="0.2">
      <c r="D134" s="93"/>
      <c r="E134" s="93"/>
      <c r="F134" s="93"/>
    </row>
    <row r="135" spans="4:6" x14ac:dyDescent="0.2">
      <c r="D135" s="93"/>
      <c r="E135" s="93"/>
      <c r="F135" s="93"/>
    </row>
    <row r="136" spans="4:6" x14ac:dyDescent="0.2">
      <c r="D136" s="93"/>
      <c r="E136" s="93"/>
      <c r="F136" s="93"/>
    </row>
    <row r="137" spans="4:6" x14ac:dyDescent="0.2">
      <c r="D137" s="93"/>
      <c r="E137" s="93"/>
      <c r="F137" s="93"/>
    </row>
    <row r="138" spans="4:6" x14ac:dyDescent="0.2">
      <c r="D138" s="93"/>
      <c r="E138" s="93"/>
      <c r="F138" s="93"/>
    </row>
    <row r="139" spans="4:6" x14ac:dyDescent="0.2">
      <c r="D139" s="93"/>
      <c r="E139" s="93"/>
      <c r="F139" s="93"/>
    </row>
    <row r="140" spans="4:6" x14ac:dyDescent="0.2">
      <c r="D140" s="93"/>
      <c r="E140" s="93"/>
      <c r="F140" s="93"/>
    </row>
    <row r="141" spans="4:6" x14ac:dyDescent="0.2">
      <c r="D141" s="93"/>
      <c r="E141" s="93"/>
      <c r="F141" s="93"/>
    </row>
    <row r="142" spans="4:6" x14ac:dyDescent="0.2">
      <c r="D142" s="93"/>
      <c r="E142" s="93"/>
      <c r="F142" s="93"/>
    </row>
    <row r="143" spans="4:6" x14ac:dyDescent="0.2">
      <c r="D143" s="93"/>
      <c r="E143" s="93"/>
      <c r="F143" s="93"/>
    </row>
    <row r="144" spans="4:6" x14ac:dyDescent="0.2">
      <c r="D144" s="93"/>
      <c r="E144" s="93"/>
      <c r="F144" s="93"/>
    </row>
    <row r="145" spans="4:6" x14ac:dyDescent="0.2">
      <c r="D145" s="93"/>
      <c r="E145" s="93"/>
      <c r="F145" s="93"/>
    </row>
    <row r="146" spans="4:6" x14ac:dyDescent="0.2">
      <c r="D146" s="93"/>
      <c r="E146" s="93"/>
      <c r="F146" s="93"/>
    </row>
    <row r="147" spans="4:6" x14ac:dyDescent="0.2">
      <c r="D147" s="93"/>
      <c r="E147" s="93"/>
      <c r="F147" s="93"/>
    </row>
    <row r="148" spans="4:6" x14ac:dyDescent="0.2">
      <c r="D148" s="93"/>
      <c r="E148" s="93"/>
      <c r="F148" s="93"/>
    </row>
    <row r="149" spans="4:6" x14ac:dyDescent="0.2">
      <c r="D149" s="93"/>
      <c r="E149" s="93"/>
      <c r="F149" s="93"/>
    </row>
    <row r="150" spans="4:6" x14ac:dyDescent="0.2">
      <c r="D150" s="93"/>
      <c r="E150" s="93"/>
      <c r="F150" s="93"/>
    </row>
    <row r="151" spans="4:6" x14ac:dyDescent="0.2">
      <c r="D151" s="93"/>
      <c r="E151" s="93"/>
      <c r="F151" s="93"/>
    </row>
    <row r="152" spans="4:6" x14ac:dyDescent="0.2">
      <c r="D152" s="93"/>
      <c r="E152" s="93"/>
      <c r="F152" s="93"/>
    </row>
    <row r="153" spans="4:6" x14ac:dyDescent="0.2">
      <c r="D153" s="93"/>
      <c r="E153" s="93"/>
      <c r="F153" s="93"/>
    </row>
    <row r="154" spans="4:6" x14ac:dyDescent="0.2">
      <c r="D154" s="93"/>
      <c r="E154" s="93"/>
      <c r="F154" s="93"/>
    </row>
    <row r="155" spans="4:6" x14ac:dyDescent="0.2">
      <c r="D155" s="93"/>
      <c r="E155" s="93"/>
      <c r="F155" s="93"/>
    </row>
    <row r="156" spans="4:6" x14ac:dyDescent="0.2">
      <c r="D156" s="93"/>
      <c r="E156" s="93"/>
      <c r="F156" s="93"/>
    </row>
    <row r="157" spans="4:6" x14ac:dyDescent="0.2">
      <c r="D157" s="93"/>
      <c r="E157" s="93"/>
      <c r="F157" s="93"/>
    </row>
    <row r="158" spans="4:6" x14ac:dyDescent="0.2">
      <c r="D158" s="93"/>
      <c r="E158" s="93"/>
      <c r="F158" s="93"/>
    </row>
    <row r="159" spans="4:6" x14ac:dyDescent="0.2">
      <c r="D159" s="93"/>
      <c r="E159" s="93"/>
      <c r="F159" s="93"/>
    </row>
    <row r="160" spans="4:6" x14ac:dyDescent="0.2">
      <c r="D160" s="93"/>
      <c r="E160" s="93"/>
      <c r="F160" s="93"/>
    </row>
    <row r="161" spans="4:6" x14ac:dyDescent="0.2">
      <c r="D161" s="93"/>
      <c r="E161" s="93"/>
      <c r="F161" s="93"/>
    </row>
    <row r="162" spans="4:6" x14ac:dyDescent="0.2">
      <c r="D162" s="93"/>
      <c r="E162" s="93"/>
      <c r="F162" s="93"/>
    </row>
    <row r="163" spans="4:6" x14ac:dyDescent="0.2">
      <c r="D163" s="93"/>
      <c r="E163" s="93"/>
      <c r="F163" s="93"/>
    </row>
    <row r="164" spans="4:6" x14ac:dyDescent="0.2">
      <c r="D164" s="93"/>
      <c r="E164" s="93"/>
      <c r="F164" s="93"/>
    </row>
    <row r="165" spans="4:6" x14ac:dyDescent="0.2">
      <c r="D165" s="93"/>
      <c r="E165" s="93"/>
      <c r="F165" s="93"/>
    </row>
    <row r="166" spans="4:6" x14ac:dyDescent="0.2">
      <c r="D166" s="93"/>
      <c r="E166" s="93"/>
      <c r="F166" s="93"/>
    </row>
    <row r="167" spans="4:6" x14ac:dyDescent="0.2">
      <c r="D167" s="93"/>
      <c r="E167" s="93"/>
      <c r="F167" s="93"/>
    </row>
    <row r="168" spans="4:6" x14ac:dyDescent="0.2">
      <c r="D168" s="93"/>
      <c r="E168" s="93"/>
      <c r="F168" s="93"/>
    </row>
    <row r="169" spans="4:6" x14ac:dyDescent="0.2">
      <c r="D169" s="93"/>
      <c r="E169" s="93"/>
      <c r="F169" s="93"/>
    </row>
    <row r="170" spans="4:6" x14ac:dyDescent="0.2">
      <c r="D170" s="93"/>
      <c r="E170" s="93"/>
      <c r="F170" s="93"/>
    </row>
    <row r="171" spans="4:6" x14ac:dyDescent="0.2">
      <c r="D171" s="93"/>
      <c r="E171" s="93"/>
      <c r="F171" s="93"/>
    </row>
    <row r="172" spans="4:6" x14ac:dyDescent="0.2">
      <c r="D172" s="93"/>
      <c r="E172" s="93"/>
      <c r="F172" s="93"/>
    </row>
    <row r="173" spans="4:6" x14ac:dyDescent="0.2">
      <c r="D173" s="93"/>
      <c r="E173" s="93"/>
      <c r="F173" s="93"/>
    </row>
    <row r="174" spans="4:6" x14ac:dyDescent="0.2">
      <c r="D174" s="93"/>
      <c r="E174" s="93"/>
      <c r="F174" s="93"/>
    </row>
    <row r="175" spans="4:6" x14ac:dyDescent="0.2">
      <c r="D175" s="93"/>
      <c r="E175" s="93"/>
      <c r="F175" s="93"/>
    </row>
    <row r="176" spans="4:6" x14ac:dyDescent="0.2">
      <c r="D176" s="93"/>
      <c r="E176" s="93"/>
      <c r="F176" s="93"/>
    </row>
    <row r="177" spans="4:6" x14ac:dyDescent="0.2">
      <c r="D177" s="93"/>
      <c r="E177" s="93"/>
      <c r="F177" s="93"/>
    </row>
    <row r="178" spans="4:6" x14ac:dyDescent="0.2">
      <c r="D178" s="93"/>
      <c r="E178" s="93"/>
      <c r="F178" s="93"/>
    </row>
    <row r="179" spans="4:6" x14ac:dyDescent="0.2">
      <c r="D179" s="93"/>
      <c r="E179" s="93"/>
      <c r="F179" s="93"/>
    </row>
    <row r="180" spans="4:6" x14ac:dyDescent="0.2">
      <c r="D180" s="93"/>
      <c r="E180" s="93"/>
      <c r="F180" s="93"/>
    </row>
    <row r="181" spans="4:6" x14ac:dyDescent="0.2">
      <c r="D181" s="93"/>
      <c r="E181" s="93"/>
      <c r="F181" s="93"/>
    </row>
    <row r="182" spans="4:6" x14ac:dyDescent="0.2">
      <c r="D182" s="93"/>
      <c r="E182" s="93"/>
      <c r="F182" s="93"/>
    </row>
    <row r="183" spans="4:6" x14ac:dyDescent="0.2">
      <c r="D183" s="93"/>
      <c r="E183" s="93"/>
      <c r="F183" s="93"/>
    </row>
    <row r="184" spans="4:6" x14ac:dyDescent="0.2">
      <c r="D184" s="93"/>
      <c r="E184" s="93"/>
      <c r="F184" s="93"/>
    </row>
  </sheetData>
  <mergeCells count="11">
    <mergeCell ref="J2:K2"/>
    <mergeCell ref="A2:A4"/>
    <mergeCell ref="B2:B4"/>
    <mergeCell ref="C2:C4"/>
    <mergeCell ref="D2:G2"/>
    <mergeCell ref="H2:H4"/>
    <mergeCell ref="D67:F67"/>
    <mergeCell ref="D87:F87"/>
    <mergeCell ref="D88:F88"/>
    <mergeCell ref="D98:F98"/>
    <mergeCell ref="D99:F99"/>
  </mergeCells>
  <hyperlinks>
    <hyperlink ref="E63" r:id="rId1" xr:uid="{DB1ADA9E-3F35-4845-AAD6-B0CDE56A2D4E}"/>
  </hyperlinks>
  <pageMargins left="0.7" right="0.7" top="0.75" bottom="0.75" header="0.3" footer="0.3"/>
  <pageSetup scale="5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3</vt:i4>
      </vt:variant>
    </vt:vector>
  </HeadingPairs>
  <TitlesOfParts>
    <vt:vector size="10" baseType="lpstr">
      <vt:lpstr>สรุปการคำนวณ ปี 2568</vt:lpstr>
      <vt:lpstr>2568_Rawdata</vt:lpstr>
      <vt:lpstr>CH4จาก Septic tank 2568</vt:lpstr>
      <vt:lpstr>สรุปการคำนวณ ปี 2567</vt:lpstr>
      <vt:lpstr>2567_based year</vt:lpstr>
      <vt:lpstr>CH4จาก Septic tank 25...</vt:lpstr>
      <vt:lpstr>EF TGO AR5</vt:lpstr>
      <vt:lpstr>'EF TGO AR5'!Print_Area</vt:lpstr>
      <vt:lpstr>'สรุปการคำนวณ ปี 2567'!Print_Area</vt:lpstr>
      <vt:lpstr>'สรุปการคำนวณ ปี 2568'!Print_Area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thada</dc:creator>
  <cp:lastModifiedBy>Acer</cp:lastModifiedBy>
  <cp:lastPrinted>2025-02-07T04:02:52Z</cp:lastPrinted>
  <dcterms:created xsi:type="dcterms:W3CDTF">2015-02-17T07:08:20Z</dcterms:created>
  <dcterms:modified xsi:type="dcterms:W3CDTF">2026-05-01T04:34:03Z</dcterms:modified>
</cp:coreProperties>
</file>